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85" windowHeight="12390" firstSheet="2" activeTab="2"/>
  </bookViews>
  <sheets>
    <sheet name="Teamsetup" sheetId="1" r:id="rId1"/>
    <sheet name="Field cards - horizontal jumps" sheetId="2" r:id="rId2"/>
    <sheet name="Field cards - shot &amp; discus" sheetId="3" r:id="rId3"/>
    <sheet name="Field cards - Javelin &amp; Hammer" sheetId="4" r:id="rId4"/>
    <sheet name="Field Cards - Highjump" sheetId="5" r:id="rId5"/>
    <sheet name="Match specific timetable 6 Club" sheetId="6" r:id="rId6"/>
    <sheet name="Match specific TT 7 &amp; 8 club" sheetId="7" r:id="rId7"/>
    <sheet name="General timetable 6 club" sheetId="8" r:id="rId8"/>
    <sheet name="General timetable 7&amp;8 club" sheetId="9" r:id="rId9"/>
    <sheet name="Lane Draw - 6 club matches" sheetId="10" r:id="rId10"/>
    <sheet name="Lane Draw - 7 club matches" sheetId="11" r:id="rId11"/>
    <sheet name="Lane Draw - 8 club matches" sheetId="12" r:id="rId12"/>
    <sheet name="Sheet1" sheetId="13" r:id="rId13"/>
  </sheets>
  <externalReferences>
    <externalReference r:id="rId16"/>
  </externalReferences>
  <definedNames>
    <definedName name="_xlnm._FilterDatabase" localSheetId="5" hidden="1">'Match specific timetable 6 Club'!$B$100:$C$131</definedName>
    <definedName name="_xlfn.F.DIST" hidden="1">#NAME?</definedName>
    <definedName name="_xlfn.GAMMA.DIST" hidden="1">#NAME?</definedName>
    <definedName name="_xlnm.Print_Area" localSheetId="4">'Field Cards - Highjump'!$A$4:$U$42,'Field Cards - Highjump'!$A$46:$U$84,'Field Cards - Highjump'!$A$88:$U$126,'Field Cards - Highjump'!$A$130:$U$168,'Field Cards - Highjump'!$A$172:$U$210,'Field Cards - Highjump'!$A$214:$U$252,'Field Cards - Highjump'!$A$256:$U$294,'Field Cards - Highjump'!$A$298:$U$336</definedName>
    <definedName name="_xlnm.Print_Area" localSheetId="1">'Field cards - horizontal jumps'!$A$2:$N$43,'Field cards - horizontal jumps'!$A$47:$N$88,'Field cards - horizontal jumps'!$B$92:$N$133,'Field cards - horizontal jumps'!$A$137:$N$178,'Field cards - horizontal jumps'!$A$182:$N$223,'Field cards - horizontal jumps'!$A$227:$N$268,'Field cards - horizontal jumps'!$A$272:$N$313,'Field cards - horizontal jumps'!$A$317:$N$358,'Field cards - horizontal jumps'!$A$362:$N$403,'Field cards - horizontal jumps'!$A$407:$N$448,'Field cards - horizontal jumps'!$A$453:$N$494,'Field cards - horizontal jumps'!$A$498:$N$539</definedName>
    <definedName name="_xlnm.Print_Area" localSheetId="3">'Field cards - Javelin &amp; Hammer'!$A$2:$N$42,'Field cards - Javelin &amp; Hammer'!$A$46:$N$86,'Field cards - Javelin &amp; Hammer'!$A$90:$N$130,'Field cards - Javelin &amp; Hammer'!$A$134:$N$174,'Field cards - Javelin &amp; Hammer'!$A$178:$N$218,'Field cards - Javelin &amp; Hammer'!$A$222:$N$262,'Field cards - Javelin &amp; Hammer'!$A$266:$N$306,'Field cards - Javelin &amp; Hammer'!$A$310:$N$350,'Field cards - Javelin &amp; Hammer'!$A$354:$N$394,'Field cards - Javelin &amp; Hammer'!$A$398:$N$438,'Field cards - Javelin &amp; Hammer'!$A$442:$N$482</definedName>
    <definedName name="_xlnm.Print_Area" localSheetId="2">'Field cards - shot &amp; discus'!$A$2:$N$43,'Field cards - shot &amp; discus'!$A$47:$N$88,'Field cards - shot &amp; discus'!$A$92:$N$133,'Field cards - shot &amp; discus'!$A$137:$N$178,'Field cards - shot &amp; discus'!$A$182:$N$223,'Field cards - shot &amp; discus'!$A$227:$N$268,'Field cards - shot &amp; discus'!$A$272:$N$313,'Field cards - shot &amp; discus'!$A$316:$N$357,'Field cards - shot &amp; discus'!$A$360:$N$402,'Field cards - shot &amp; discus'!$A$405:$N$447,'Field cards - shot &amp; discus'!$A$450:$N$492,'Field cards - shot &amp; discus'!$A$495:$N$537,'Field cards - shot &amp; discus'!$A$540:$N$582,'Field cards - shot &amp; discus'!$A$630:$N$672,'Field cards - shot &amp; discus'!$A$675:$N$716,'Field cards - shot &amp; discus'!$A$585:$N$627</definedName>
    <definedName name="_xlnm.Print_Area" localSheetId="7">'General timetable 6 club'!$A$1:$G$63,'General timetable 6 club'!$A$67:$G$133</definedName>
    <definedName name="_xlnm.Print_Area" localSheetId="8">'General timetable 7&amp;8 club'!$A$1:$G$63,'General timetable 7&amp;8 club'!$A$67:$G$133</definedName>
    <definedName name="_xlnm.Print_Area" localSheetId="9">'Lane Draw - 6 club matches'!$A$1:$I$43,'Lane Draw - 6 club matches'!$A$45:$I$77,'Lane Draw - 6 club matches'!$A$79:$I$116</definedName>
    <definedName name="_xlnm.Print_Area" localSheetId="10">'Lane Draw - 7 club matches'!$A$1:$J$119</definedName>
    <definedName name="_xlnm.Print_Area" localSheetId="11">'Lane Draw - 8 club matches'!$A$1:$K$119</definedName>
    <definedName name="_xlnm.Print_Area" localSheetId="5">'Match specific timetable 6 Club'!$A$1:$H$63,'Match specific timetable 6 Club'!$A$67:$H$132</definedName>
    <definedName name="_xlnm.Print_Area" localSheetId="6">'Match specific TT 7 &amp; 8 club'!$A$1:$H$63,'Match specific TT 7 &amp; 8 club'!$A$67:$H$127</definedName>
  </definedNames>
  <calcPr fullCalcOnLoad="1"/>
</workbook>
</file>

<file path=xl/sharedStrings.xml><?xml version="1.0" encoding="utf-8"?>
<sst xmlns="http://schemas.openxmlformats.org/spreadsheetml/2006/main" count="3886" uniqueCount="347">
  <si>
    <t>DISTANCE SCORE CARD</t>
  </si>
  <si>
    <t>Event time:</t>
  </si>
  <si>
    <t>Venue:</t>
  </si>
  <si>
    <t>Meeting: East Anglian League</t>
  </si>
  <si>
    <t xml:space="preserve">Event: </t>
  </si>
  <si>
    <t>Date:</t>
  </si>
  <si>
    <t>Club to judge event:</t>
  </si>
  <si>
    <t>Event</t>
  </si>
  <si>
    <t>Age-group</t>
  </si>
  <si>
    <t>Time</t>
  </si>
  <si>
    <t>Imp. Wt</t>
  </si>
  <si>
    <t>Three attempts only.</t>
  </si>
  <si>
    <t>1st trial</t>
  </si>
  <si>
    <t>2nd trial</t>
  </si>
  <si>
    <t>3rd trial</t>
  </si>
  <si>
    <t>Best distance</t>
  </si>
  <si>
    <t>Position A String</t>
  </si>
  <si>
    <t>Position B String</t>
  </si>
  <si>
    <t>Longjump</t>
  </si>
  <si>
    <t>Sen Men (Pit 1)</t>
  </si>
  <si>
    <t>.</t>
  </si>
  <si>
    <t>No.</t>
  </si>
  <si>
    <t>Name</t>
  </si>
  <si>
    <t>Club</t>
  </si>
  <si>
    <t>Metres</t>
  </si>
  <si>
    <t>U17 Men (Pit 1)</t>
  </si>
  <si>
    <t>U15 Boys (Pit 1)</t>
  </si>
  <si>
    <t>U13 Boys (Pit 1)</t>
  </si>
  <si>
    <t>U15 Girls (Pit 1)</t>
  </si>
  <si>
    <t>U13 Girls (Pit 1)</t>
  </si>
  <si>
    <t>Triplejump</t>
  </si>
  <si>
    <t>Shot</t>
  </si>
  <si>
    <t>7.26kg</t>
  </si>
  <si>
    <t>U17 Men</t>
  </si>
  <si>
    <t>5kg</t>
  </si>
  <si>
    <t>U15 Boys</t>
  </si>
  <si>
    <t>4kg</t>
  </si>
  <si>
    <t>U13 Boys</t>
  </si>
  <si>
    <t>Sen Women</t>
  </si>
  <si>
    <t>U15 Girls</t>
  </si>
  <si>
    <t>U13 Girls</t>
  </si>
  <si>
    <t>2.72kg</t>
  </si>
  <si>
    <t>U11 B&amp;G</t>
  </si>
  <si>
    <t>Discus</t>
  </si>
  <si>
    <t>Sen Men</t>
  </si>
  <si>
    <t>2kg</t>
  </si>
  <si>
    <t>1.5kg</t>
  </si>
  <si>
    <t>1.25kg</t>
  </si>
  <si>
    <t>"A" STRING RESULT</t>
  </si>
  <si>
    <t>"B" STRING RESULT</t>
  </si>
  <si>
    <t>1kg</t>
  </si>
  <si>
    <t>Place</t>
  </si>
  <si>
    <t>Perf</t>
  </si>
  <si>
    <t xml:space="preserve">No. </t>
  </si>
  <si>
    <t>1st</t>
  </si>
  <si>
    <t>Javelin</t>
  </si>
  <si>
    <t>800g</t>
  </si>
  <si>
    <t>2nd</t>
  </si>
  <si>
    <t>700g</t>
  </si>
  <si>
    <t>3rd</t>
  </si>
  <si>
    <t>600g</t>
  </si>
  <si>
    <t>4th</t>
  </si>
  <si>
    <t>5th</t>
  </si>
  <si>
    <t>6th</t>
  </si>
  <si>
    <t>7th</t>
  </si>
  <si>
    <t>8th</t>
  </si>
  <si>
    <t>Signed:</t>
  </si>
  <si>
    <t>Judges:</t>
  </si>
  <si>
    <t>Checked</t>
  </si>
  <si>
    <t>Referee:</t>
  </si>
  <si>
    <t>U13G/U13B (see notes)</t>
  </si>
  <si>
    <t>1kg/750g</t>
  </si>
  <si>
    <t>Under 13 Boys</t>
  </si>
  <si>
    <t>Under 13 Girls</t>
  </si>
  <si>
    <t>400g</t>
  </si>
  <si>
    <t>Hammer</t>
  </si>
  <si>
    <r>
      <t>Sen Men</t>
    </r>
    <r>
      <rPr>
        <sz val="11"/>
        <color theme="1"/>
        <rFont val="Calibri"/>
        <family val="2"/>
      </rPr>
      <t xml:space="preserve"> (see notes)</t>
    </r>
  </si>
  <si>
    <t>Senior Men</t>
  </si>
  <si>
    <r>
      <rPr>
        <sz val="11"/>
        <rFont val="Calibri"/>
        <family val="2"/>
      </rPr>
      <t>U17M/U15B</t>
    </r>
    <r>
      <rPr>
        <sz val="11"/>
        <color theme="1"/>
        <rFont val="Calibri"/>
        <family val="2"/>
      </rPr>
      <t xml:space="preserve"> (see notes)</t>
    </r>
  </si>
  <si>
    <t>5kg/4kg</t>
  </si>
  <si>
    <t>Under 17 Men</t>
  </si>
  <si>
    <t>Under 15 Boys</t>
  </si>
  <si>
    <t>Senior Women</t>
  </si>
  <si>
    <t>Under 15 Girls</t>
  </si>
  <si>
    <t>HEIGHT SCORE CARD</t>
  </si>
  <si>
    <t>Highjump</t>
  </si>
  <si>
    <t>U17 Men/Sen Men</t>
  </si>
  <si>
    <t xml:space="preserve">. </t>
  </si>
  <si>
    <t>Under 17 men</t>
  </si>
  <si>
    <t>Best</t>
  </si>
  <si>
    <t>Trials at ht cleared</t>
  </si>
  <si>
    <t>Total failures</t>
  </si>
  <si>
    <t>Position</t>
  </si>
  <si>
    <t>U13/U15 Boys</t>
  </si>
  <si>
    <t>height</t>
  </si>
  <si>
    <t>A</t>
  </si>
  <si>
    <t>B</t>
  </si>
  <si>
    <t>U13/U15 Girls</t>
  </si>
  <si>
    <t>B STRING RESULT</t>
  </si>
  <si>
    <t>No</t>
  </si>
  <si>
    <t>Checked :</t>
  </si>
  <si>
    <t>Track</t>
  </si>
  <si>
    <t>Field</t>
  </si>
  <si>
    <t>Judges club</t>
  </si>
  <si>
    <t>Hurdles</t>
  </si>
  <si>
    <t>U13 Girls 70m</t>
  </si>
  <si>
    <t xml:space="preserve">Club 1 </t>
  </si>
  <si>
    <t>U15 Girls 75m</t>
  </si>
  <si>
    <t xml:space="preserve">Club 2 </t>
  </si>
  <si>
    <t>U13 Boys 75m</t>
  </si>
  <si>
    <t>Club 5</t>
  </si>
  <si>
    <t>Club 6</t>
  </si>
  <si>
    <t>U15 Boys 80m</t>
  </si>
  <si>
    <t xml:space="preserve">Club 3 </t>
  </si>
  <si>
    <t>Sen Women 100m</t>
  </si>
  <si>
    <t>U17 Men 100m</t>
  </si>
  <si>
    <t>Club 2</t>
  </si>
  <si>
    <t>Sen Men 110m</t>
  </si>
  <si>
    <t xml:space="preserve">600m </t>
  </si>
  <si>
    <t>U11 Girls (1 race)</t>
  </si>
  <si>
    <t>U11 Boys (1 race)</t>
  </si>
  <si>
    <t>Club 1</t>
  </si>
  <si>
    <t>800m</t>
  </si>
  <si>
    <t>Club 4</t>
  </si>
  <si>
    <t>Sen. Women</t>
  </si>
  <si>
    <t xml:space="preserve">Shot </t>
  </si>
  <si>
    <t>Club 3</t>
  </si>
  <si>
    <t>100m</t>
  </si>
  <si>
    <t xml:space="preserve">Javelin </t>
  </si>
  <si>
    <t>80m</t>
  </si>
  <si>
    <t>U11 Girls</t>
  </si>
  <si>
    <t>Long jump</t>
  </si>
  <si>
    <t>U11 Boys</t>
  </si>
  <si>
    <t>400m</t>
  </si>
  <si>
    <t>300m</t>
  </si>
  <si>
    <t>1500m</t>
  </si>
  <si>
    <t xml:space="preserve">Discus </t>
  </si>
  <si>
    <t>200m</t>
  </si>
  <si>
    <t>4 x 100m</t>
  </si>
  <si>
    <t>Progressions</t>
  </si>
  <si>
    <t>Then up in 5cm steps until only two left</t>
  </si>
  <si>
    <t>All clubs should also provide a track judge and a timekeeper, or willing helpers to work with these teams.</t>
  </si>
  <si>
    <t>Judges should be at their events 15 minutes beforehand to supervise warm-ups, so that the actual competition starts on time.</t>
  </si>
  <si>
    <t>Club names</t>
  </si>
  <si>
    <t>"A" string</t>
  </si>
  <si>
    <t>Letter</t>
  </si>
  <si>
    <t>Insert Club names</t>
  </si>
  <si>
    <t>and letters</t>
  </si>
  <si>
    <t>in the blue cells</t>
  </si>
  <si>
    <t>-</t>
  </si>
  <si>
    <t>Example</t>
  </si>
  <si>
    <t>Winchester</t>
  </si>
  <si>
    <t>Z</t>
  </si>
  <si>
    <t>Total points per string</t>
  </si>
  <si>
    <t xml:space="preserve">Insert Venue and date in the two </t>
  </si>
  <si>
    <t>blue highlighted cells on row 17</t>
  </si>
  <si>
    <t>Venue</t>
  </si>
  <si>
    <t>Date</t>
  </si>
  <si>
    <t>Senior men (Pit 2)</t>
  </si>
  <si>
    <t>U15 Boys (Pit 2)</t>
  </si>
  <si>
    <t>Combine A and B if possible off curve</t>
  </si>
  <si>
    <t>relays</t>
  </si>
  <si>
    <t xml:space="preserve">EAL LANE DRAW </t>
  </si>
  <si>
    <t>MATCH AT</t>
  </si>
  <si>
    <t>DATE</t>
  </si>
  <si>
    <t>Lane 1</t>
  </si>
  <si>
    <t>Lane 2</t>
  </si>
  <si>
    <t>Lane 3</t>
  </si>
  <si>
    <t>Lane 4</t>
  </si>
  <si>
    <t>Lane 5</t>
  </si>
  <si>
    <t>Lane 6</t>
  </si>
  <si>
    <t>"A"</t>
  </si>
  <si>
    <t>"B"</t>
  </si>
  <si>
    <t>U17 Women</t>
  </si>
  <si>
    <r>
      <t>The Field Referee may cancel an event if no graded official is provided to lead the team (</t>
    </r>
    <r>
      <rPr>
        <u val="single"/>
        <sz val="11"/>
        <color indexed="8"/>
        <rFont val="Calibri"/>
        <family val="2"/>
      </rPr>
      <t>allocated clubs responsibility</t>
    </r>
    <r>
      <rPr>
        <sz val="11"/>
        <color indexed="8"/>
        <rFont val="Calibri"/>
        <family val="2"/>
      </rPr>
      <t>).</t>
    </r>
  </si>
  <si>
    <t>Strict limit of two warm-up attempts in all field events</t>
  </si>
  <si>
    <t>A + B</t>
  </si>
  <si>
    <t>TO PRINT FIELD CARDS, LANE DRAW OR TIMETABLES</t>
  </si>
  <si>
    <t>First carry out the three set-up actions on the left of this page (highlighted in yellow). This sets up all the various pages automatically</t>
  </si>
  <si>
    <t>FOR FIELD CARDS</t>
  </si>
  <si>
    <t>Then:</t>
  </si>
  <si>
    <t>Make sure that your printer has the card/paper that you intend to use, and that it is set as the default printer</t>
  </si>
  <si>
    <t>Select each of the four Field cards worksheets in turn and simply print the active worksheet. (print areas are already set up to print all the cards)</t>
  </si>
  <si>
    <t>(Don’t press print entire wookdbook -print  active sheet only each time)</t>
  </si>
  <si>
    <t xml:space="preserve">Set up the teams, date and venue as above </t>
  </si>
  <si>
    <t>Go to the match specific timetable page, select print, and then select print active sheet.</t>
  </si>
  <si>
    <t>This is a match specific timetable etc for use by Chief officials</t>
  </si>
  <si>
    <t>First enter teams, venue and date on the Teams setup page</t>
  </si>
  <si>
    <t>To print copies simply select print and select print active sheet.</t>
  </si>
  <si>
    <t>First enter the correct teams, venue and date on the Teams setup page</t>
  </si>
  <si>
    <t>Then select print active sheet and print</t>
  </si>
  <si>
    <t>To print the field cards, first make sure that the teams and date are entered on the Teams set-up page.  The print areas are set up to print all the horizontal jumps cards</t>
  </si>
  <si>
    <t>This is a General timetable for league matches</t>
  </si>
  <si>
    <t>FOR MATCH SPECIFIC LANE DRAW SHEETS</t>
  </si>
  <si>
    <t>Go to the appropriate Lane draw sheet page (6 lane or 8 lane track), select print, and then select print active sheet.</t>
  </si>
  <si>
    <t>(The draw for 8 lane tracks leaves lanes 1 &amp; 2 clear from hurdles and does not use lane 1 for 200m, 300m and 400m)</t>
  </si>
  <si>
    <t>FOR MATCH SPECIFIC TIMETABLES (WITH COMPETING CLUBS SHOWN)</t>
  </si>
  <si>
    <t>FOR GENERAL TIMETABLES (BASIC LEAGUE TIMETABLE WITHOUT ANY CLUBS SHOWN)</t>
  </si>
  <si>
    <t>Go to the General Timetable timetable page, select print, and then select print active sheet.</t>
  </si>
  <si>
    <t xml:space="preserve">Note – Host clubs can produce a match specific timetable via the league utilities spreadsheet, which has club names etc. </t>
  </si>
  <si>
    <t>The utilities spreadsheet will also print match specific field cards and lane draws</t>
  </si>
  <si>
    <t xml:space="preserve">With the correct clubs and club letters, venue and date. </t>
  </si>
  <si>
    <t xml:space="preserve"> I suggest that you abbreviate the club names to not more than 10 letters so that they fit in the field card cells nicely</t>
  </si>
  <si>
    <t>U13 Girls - 1.00, 1.10m</t>
  </si>
  <si>
    <t>Senior Women - 1.10, 1.20, 1.30</t>
  </si>
  <si>
    <t>U13 Boys - 1.00, 1.10, 1.20</t>
  </si>
  <si>
    <t>U15 Boys - 1.20, 1.30, 1.40, 1.50</t>
  </si>
  <si>
    <t xml:space="preserve">U11’s may only compete in 3 events maxiumum and may not compete as under 13's. UKA rules apply for all other age-groups.   </t>
  </si>
  <si>
    <t>Under 17 women</t>
  </si>
  <si>
    <t>3kg</t>
  </si>
  <si>
    <t>Under 17 Women</t>
  </si>
  <si>
    <t>Only one non-scorer per club permitted in each age-group</t>
  </si>
  <si>
    <t>Only one non-scorer per club  is permitted in each age-group</t>
  </si>
  <si>
    <t>Only one non-scorer permitted per club per age-group</t>
  </si>
  <si>
    <t>Sen women (see notes)</t>
  </si>
  <si>
    <t>U17 W / U15 G (see notes)</t>
  </si>
  <si>
    <t>500g</t>
  </si>
  <si>
    <t>See notes regarding non-scorers etc on the U17 womens card.</t>
  </si>
  <si>
    <r>
      <t xml:space="preserve">Simply ensure that you have 11 pieces of the correct card or paper in your printer and select </t>
    </r>
    <r>
      <rPr>
        <b/>
        <sz val="11"/>
        <color indexed="8"/>
        <rFont val="Calibri"/>
        <family val="2"/>
      </rPr>
      <t>Print active sheet</t>
    </r>
    <r>
      <rPr>
        <sz val="11"/>
        <color theme="1"/>
        <rFont val="Calibri"/>
        <family val="2"/>
      </rPr>
      <t xml:space="preserve"> </t>
    </r>
    <r>
      <rPr>
        <sz val="11"/>
        <color indexed="10"/>
        <rFont val="Calibri"/>
        <family val="2"/>
      </rPr>
      <t>(not entire workbook!)</t>
    </r>
  </si>
  <si>
    <t xml:space="preserve">"A" String scorers only </t>
  </si>
  <si>
    <t>U15G - 1.05, 1.15, 1.20m</t>
  </si>
  <si>
    <t>Athletes start height</t>
  </si>
  <si>
    <t>The starting heights are fixed - follow the progression on the card, then up in 5's</t>
  </si>
  <si>
    <r>
      <rPr>
        <sz val="9"/>
        <color indexed="8"/>
        <rFont val="Calibri"/>
        <family val="2"/>
      </rPr>
      <t>Sen Men</t>
    </r>
    <r>
      <rPr>
        <sz val="10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- 1.25, 1.35, 1.45, 1.55. 1.65</t>
    </r>
  </si>
  <si>
    <t>U17 Men - 1.25, 1.35, 1.45, 1.55</t>
  </si>
  <si>
    <t>U17 Men + Sen Men</t>
  </si>
  <si>
    <t>(Fixed starting</t>
  </si>
  <si>
    <t>heights in 2015)</t>
  </si>
  <si>
    <t>800m races to be run as one race whenever possible</t>
  </si>
  <si>
    <t>Club 7</t>
  </si>
  <si>
    <t>Club 8</t>
  </si>
  <si>
    <t xml:space="preserve">U17 Women  80m </t>
  </si>
  <si>
    <t>U17 Women + Sen. Women</t>
  </si>
  <si>
    <t>U17 Women - 1.10, 1.20, 1.30</t>
  </si>
  <si>
    <t xml:space="preserve">1500m races to be run as one race per agegroup in all cases except U17 and Senior Women and Men where both run together. </t>
  </si>
  <si>
    <t>U17 Women may compete in all Senior Women’s events but must remain in thatb age-group for the whole match</t>
  </si>
  <si>
    <t>U17 and U20 men and women  competing as seniors are limited by the UKA rule for their actual age-group.</t>
  </si>
  <si>
    <t>All Hammer and  U13’s Javelin &amp; Discus – “A” string only to score, plus max. 1 non-scorer per agegroup per club</t>
  </si>
  <si>
    <t>Only one non-scorer allowed per age-group  in Hammer, High-jump, Long-jump, Triple-jump and Under 13’s Discus and Javelin.</t>
  </si>
  <si>
    <t>Only two non-scorers are allowed in shot, discus and javelin (excluding Under 13's as above)</t>
  </si>
  <si>
    <t>Hammer males</t>
  </si>
  <si>
    <t>Hammer females</t>
  </si>
  <si>
    <t>Discus Senior men</t>
  </si>
  <si>
    <t>Discus U15 Girls</t>
  </si>
  <si>
    <t>Longjump U17 men</t>
  </si>
  <si>
    <t>Longjump U13 Boys</t>
  </si>
  <si>
    <t>Discus U15 Boys</t>
  </si>
  <si>
    <t>Javelin U15 Boys</t>
  </si>
  <si>
    <t>Javelin U17 Men</t>
  </si>
  <si>
    <t>Javelin U15 Girls</t>
  </si>
  <si>
    <t>Javelin Senior/U17 Women</t>
  </si>
  <si>
    <t>Javelin Under 13 Boys/Girls</t>
  </si>
  <si>
    <t>Shot Senior/U17 Women</t>
  </si>
  <si>
    <t>Shot Under 15 Boys</t>
  </si>
  <si>
    <t>Triplejump Senior/U17 Men</t>
  </si>
  <si>
    <t>Triplejump Sen Women/U15 Boys</t>
  </si>
  <si>
    <t>Longjump U15 Girls</t>
  </si>
  <si>
    <t>Longjump Sen Men</t>
  </si>
  <si>
    <t>Longjump U13 Girls</t>
  </si>
  <si>
    <t>Discus Senior/U17 Women</t>
  </si>
  <si>
    <t>Javelin Senior Men</t>
  </si>
  <si>
    <t>Discus U13 Boys/Girls</t>
  </si>
  <si>
    <t>Lane 7</t>
  </si>
  <si>
    <t>Lane 8</t>
  </si>
  <si>
    <t>Senior Women (Pit 1)</t>
  </si>
  <si>
    <t>Under 17 Women (Pit 1)</t>
  </si>
  <si>
    <t>U11 B&amp;G (Pit 2)</t>
  </si>
  <si>
    <t>Sen. Women (Pit 1)</t>
  </si>
  <si>
    <t>Under 17 women (Pit 1)</t>
  </si>
  <si>
    <t>Shot Under 11's</t>
  </si>
  <si>
    <t>Highjump U17/Sen men</t>
  </si>
  <si>
    <t xml:space="preserve">11.15           </t>
  </si>
  <si>
    <t>Highjump U13G/U15G</t>
  </si>
  <si>
    <t xml:space="preserve">12.25           </t>
  </si>
  <si>
    <t>Shot Senior Men</t>
  </si>
  <si>
    <t xml:space="preserve">13.00           </t>
  </si>
  <si>
    <t>Shot U17 M</t>
  </si>
  <si>
    <t xml:space="preserve">13.35           </t>
  </si>
  <si>
    <t>Highjump U13B/U15B</t>
  </si>
  <si>
    <t xml:space="preserve">16.15           </t>
  </si>
  <si>
    <t>Longjump U15B</t>
  </si>
  <si>
    <t>11.15          </t>
  </si>
  <si>
    <t xml:space="preserve"> Shot U13B</t>
  </si>
  <si>
    <t>11.50          </t>
  </si>
  <si>
    <t xml:space="preserve"> Shot U13G</t>
  </si>
  <si>
    <t>12.25          </t>
  </si>
  <si>
    <t xml:space="preserve"> Highjump Sen and U17 Women</t>
  </si>
  <si>
    <t>U11 Boys and Girls Longjump (Pit 2)</t>
  </si>
  <si>
    <t>Longjump U17 Women (Pit 1)</t>
  </si>
  <si>
    <t>club 2</t>
  </si>
  <si>
    <t>Longjump Senior Women (Pit 1)</t>
  </si>
  <si>
    <t>Clubs7/8</t>
  </si>
  <si>
    <t>Club 7/8</t>
  </si>
  <si>
    <t>Longjump Senior women (Pit 1)</t>
  </si>
  <si>
    <t>Shot U13 Boys</t>
  </si>
  <si>
    <t>Longjump U15 Girls (Pit 1)</t>
  </si>
  <si>
    <t>Longjump U13 Boys (Pit 1)</t>
  </si>
  <si>
    <t>Highjump U17/Sen Men</t>
  </si>
  <si>
    <t>Shot U11 Boys &amp; Girls</t>
  </si>
  <si>
    <t>Insert number of clubs</t>
  </si>
  <si>
    <t>Club to judge 6 club</t>
  </si>
  <si>
    <t>Club to judge 7/8 club</t>
  </si>
  <si>
    <t>Not applicable</t>
  </si>
  <si>
    <r>
      <t xml:space="preserve">Simply ensure that you have 16 pieces of the correct card or paper in your printer and select </t>
    </r>
    <r>
      <rPr>
        <b/>
        <sz val="11"/>
        <color indexed="8"/>
        <rFont val="Calibri"/>
        <family val="2"/>
      </rPr>
      <t>Print active sheet</t>
    </r>
    <r>
      <rPr>
        <sz val="11"/>
        <color theme="1"/>
        <rFont val="Calibri"/>
        <family val="2"/>
      </rPr>
      <t xml:space="preserve"> </t>
    </r>
    <r>
      <rPr>
        <sz val="11"/>
        <color indexed="10"/>
        <rFont val="Calibri"/>
        <family val="2"/>
      </rPr>
      <t>(not entire workbook!)</t>
    </r>
  </si>
  <si>
    <r>
      <t xml:space="preserve">Simply ensure that you have 8 pieces of the correct card or paper in your printer and select </t>
    </r>
    <r>
      <rPr>
        <b/>
        <sz val="11"/>
        <color indexed="8"/>
        <rFont val="Calibri"/>
        <family val="2"/>
      </rPr>
      <t>Print active sheet</t>
    </r>
    <r>
      <rPr>
        <sz val="11"/>
        <color theme="1"/>
        <rFont val="Calibri"/>
        <family val="2"/>
      </rPr>
      <t xml:space="preserve"> </t>
    </r>
    <r>
      <rPr>
        <sz val="11"/>
        <color indexed="10"/>
        <rFont val="Calibri"/>
        <family val="2"/>
      </rPr>
      <t>(not entire workbook!)</t>
    </r>
  </si>
  <si>
    <t>at this match - 6, 7 or 8</t>
  </si>
  <si>
    <t>U15 Girls/U17 Women**</t>
  </si>
  <si>
    <t>U17 Women  80m (A + N/S)</t>
  </si>
  <si>
    <t>Sen Men 110m (A + N/S)</t>
  </si>
  <si>
    <t>U17 Men 100m (A + N/S)</t>
  </si>
  <si>
    <t>U17 Women (A + N/S)</t>
  </si>
  <si>
    <t>Sen Women/U17W/U15 Boys (Pit 2)**</t>
  </si>
  <si>
    <t>Sen Men/U17M/U15B (see notes)**</t>
  </si>
  <si>
    <t>Sen Women/U17W/U15G (see notes)**</t>
  </si>
  <si>
    <t>Sen Women/U17 Women**</t>
  </si>
  <si>
    <t>Sen Men/U17 Men (Pit 2)**</t>
  </si>
  <si>
    <t>U17 Women**/Sen Women</t>
  </si>
  <si>
    <t>Triplejump Sen Women/U17W/U15 Boys</t>
  </si>
  <si>
    <t>noel</t>
  </si>
  <si>
    <t>club 3</t>
  </si>
  <si>
    <t>Shot U15 Girls/U17 Women</t>
  </si>
  <si>
    <r>
      <t>Sen Men</t>
    </r>
    <r>
      <rPr>
        <sz val="11"/>
        <color indexed="9"/>
        <rFont val="Calibri"/>
        <family val="2"/>
      </rPr>
      <t>/U17 Men</t>
    </r>
    <r>
      <rPr>
        <sz val="11"/>
        <color theme="1"/>
        <rFont val="Calibri"/>
        <family val="2"/>
      </rPr>
      <t xml:space="preserve"> (Pit 2)**</t>
    </r>
  </si>
  <si>
    <r>
      <rPr>
        <sz val="11"/>
        <color indexed="9"/>
        <rFont val="Calibri"/>
        <family val="2"/>
      </rPr>
      <t>Sen Men/</t>
    </r>
    <r>
      <rPr>
        <sz val="11"/>
        <color theme="1"/>
        <rFont val="Calibri"/>
        <family val="2"/>
      </rPr>
      <t>U17 Men (Pit 2)**</t>
    </r>
  </si>
  <si>
    <t>A String Only</t>
  </si>
  <si>
    <t>A String only</t>
  </si>
  <si>
    <r>
      <t xml:space="preserve">Simply ensure that you have 12 pieces of the correct card or paper in your printer and select </t>
    </r>
    <r>
      <rPr>
        <b/>
        <sz val="11"/>
        <color indexed="8"/>
        <rFont val="Calibri"/>
        <family val="2"/>
      </rPr>
      <t>Print active sheet</t>
    </r>
    <r>
      <rPr>
        <sz val="11"/>
        <color theme="1"/>
        <rFont val="Calibri"/>
        <family val="2"/>
      </rPr>
      <t xml:space="preserve"> </t>
    </r>
    <r>
      <rPr>
        <sz val="11"/>
        <color indexed="10"/>
        <rFont val="Calibri"/>
        <family val="2"/>
      </rPr>
      <t>(not entire workbook!)</t>
    </r>
  </si>
  <si>
    <t xml:space="preserve">U17 Women </t>
  </si>
  <si>
    <t xml:space="preserve">U17 Men </t>
  </si>
  <si>
    <t>No B string</t>
  </si>
  <si>
    <t>Sen Women 100m  (A + N/S)</t>
  </si>
  <si>
    <t>No B String</t>
  </si>
  <si>
    <t>A string Only</t>
  </si>
  <si>
    <t>A string only</t>
  </si>
  <si>
    <t xml:space="preserve"> A string only</t>
  </si>
  <si>
    <t>Sen Women/U17W</t>
  </si>
  <si>
    <t>Discus U17 men</t>
  </si>
  <si>
    <t>Shot Senior Women</t>
  </si>
  <si>
    <t>U17 Men (A + N/S)</t>
  </si>
  <si>
    <t>U17 Men**</t>
  </si>
  <si>
    <t>U17 Men**/Sen Men</t>
  </si>
  <si>
    <t>A maximum of five non-scorers allowed per track event in Under 13 and Under 15, three</t>
  </si>
  <si>
    <t>per track event in Under 17 events, and four per track event in Seniors.</t>
  </si>
  <si>
    <t>per track event in Under 17 events and four per track event in Seniors.</t>
  </si>
  <si>
    <t>A maximum of five non-scorers allowed per track event in Under 13 and Under 15,  three</t>
  </si>
  <si>
    <t>Timetable for East Anglian League matches 2022 6 club</t>
  </si>
  <si>
    <t>Timetable for East Anglian League matches 2022 7/8 club</t>
  </si>
  <si>
    <t>Timetable for East Anglian League matches 2022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</si>
</sst>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d/m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dd/mm/yy;@"/>
    <numFmt numFmtId="171" formatCode="&quot;£&quot;#,##0.00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Arial"/>
      <family val="2"/>
    </font>
    <font>
      <b/>
      <u val="single"/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u val="single"/>
      <sz val="14"/>
      <color indexed="8"/>
      <name val="Times New Roman"/>
      <family val="1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b/>
      <sz val="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2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Arial"/>
      <family val="2"/>
    </font>
    <font>
      <b/>
      <u val="single"/>
      <sz val="11"/>
      <color theme="1"/>
      <name val="Calibri"/>
      <family val="2"/>
    </font>
    <font>
      <b/>
      <u val="single"/>
      <sz val="14"/>
      <color theme="1"/>
      <name val="Times New Roman"/>
      <family val="1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>
        <color indexed="63"/>
      </left>
      <right style="medium"/>
      <top style="thin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>
        <color theme="2"/>
      </left>
      <right style="medium">
        <color theme="2"/>
      </right>
      <top style="medium">
        <color theme="2"/>
      </top>
      <bottom style="medium">
        <color theme="2"/>
      </bottom>
    </border>
    <border>
      <left style="medium"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/>
      <top style="medium">
        <color theme="0"/>
      </top>
      <bottom style="medium">
        <color theme="0"/>
      </bottom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/>
      <right style="medium">
        <color theme="0"/>
      </right>
      <top style="medium"/>
      <bottom style="medium">
        <color theme="0"/>
      </bottom>
    </border>
    <border>
      <left style="medium">
        <color theme="0"/>
      </left>
      <right style="medium">
        <color theme="0"/>
      </right>
      <top style="medium"/>
      <bottom style="medium">
        <color theme="0"/>
      </bottom>
    </border>
    <border>
      <left style="medium">
        <color theme="0"/>
      </left>
      <right style="medium"/>
      <top style="medium"/>
      <bottom style="medium">
        <color theme="0"/>
      </bottom>
    </border>
    <border>
      <left style="medium"/>
      <right>
        <color indexed="63"/>
      </right>
      <top style="medium"/>
      <bottom style="medium">
        <color theme="0"/>
      </bottom>
    </border>
    <border>
      <left>
        <color indexed="63"/>
      </left>
      <right>
        <color indexed="63"/>
      </right>
      <top style="medium"/>
      <bottom style="medium">
        <color theme="0"/>
      </bottom>
    </border>
    <border>
      <left>
        <color indexed="63"/>
      </left>
      <right style="medium"/>
      <top style="medium"/>
      <bottom style="medium">
        <color theme="0"/>
      </bottom>
    </border>
    <border>
      <left style="medium"/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medium"/>
      <top style="medium">
        <color theme="0"/>
      </top>
      <bottom style="medium">
        <color theme="0"/>
      </bottom>
    </border>
    <border>
      <left style="medium"/>
      <right>
        <color indexed="63"/>
      </right>
      <top style="medium">
        <color theme="0"/>
      </top>
      <bottom style="medium"/>
    </border>
    <border>
      <left>
        <color indexed="63"/>
      </left>
      <right>
        <color indexed="63"/>
      </right>
      <top style="medium">
        <color theme="0"/>
      </top>
      <bottom style="medium"/>
    </border>
    <border>
      <left>
        <color indexed="63"/>
      </left>
      <right style="medium"/>
      <top style="medium">
        <color theme="0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67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75" fillId="0" borderId="10" xfId="0" applyFont="1" applyBorder="1" applyAlignment="1">
      <alignment/>
    </xf>
    <xf numFmtId="0" fontId="75" fillId="0" borderId="11" xfId="0" applyFont="1" applyBorder="1" applyAlignment="1">
      <alignment/>
    </xf>
    <xf numFmtId="0" fontId="75" fillId="0" borderId="12" xfId="0" applyFont="1" applyBorder="1" applyAlignment="1">
      <alignment horizontal="right"/>
    </xf>
    <xf numFmtId="2" fontId="76" fillId="0" borderId="12" xfId="0" applyNumberFormat="1" applyFont="1" applyBorder="1" applyAlignment="1">
      <alignment horizontal="center"/>
    </xf>
    <xf numFmtId="0" fontId="75" fillId="0" borderId="12" xfId="0" applyFont="1" applyBorder="1" applyAlignment="1">
      <alignment/>
    </xf>
    <xf numFmtId="0" fontId="75" fillId="0" borderId="13" xfId="0" applyFont="1" applyBorder="1" applyAlignment="1">
      <alignment/>
    </xf>
    <xf numFmtId="0" fontId="76" fillId="0" borderId="13" xfId="0" applyFont="1" applyBorder="1" applyAlignment="1">
      <alignment/>
    </xf>
    <xf numFmtId="0" fontId="76" fillId="0" borderId="10" xfId="0" applyFont="1" applyBorder="1" applyAlignment="1">
      <alignment/>
    </xf>
    <xf numFmtId="0" fontId="76" fillId="0" borderId="11" xfId="0" applyFont="1" applyBorder="1" applyAlignment="1">
      <alignment/>
    </xf>
    <xf numFmtId="0" fontId="75" fillId="0" borderId="14" xfId="0" applyFont="1" applyBorder="1" applyAlignment="1">
      <alignment horizontal="center"/>
    </xf>
    <xf numFmtId="0" fontId="76" fillId="0" borderId="12" xfId="0" applyFont="1" applyBorder="1" applyAlignment="1">
      <alignment/>
    </xf>
    <xf numFmtId="0" fontId="76" fillId="0" borderId="15" xfId="0" applyFont="1" applyBorder="1" applyAlignment="1">
      <alignment/>
    </xf>
    <xf numFmtId="0" fontId="75" fillId="0" borderId="16" xfId="0" applyFont="1" applyBorder="1" applyAlignment="1">
      <alignment/>
    </xf>
    <xf numFmtId="0" fontId="75" fillId="0" borderId="17" xfId="0" applyFont="1" applyBorder="1" applyAlignment="1">
      <alignment/>
    </xf>
    <xf numFmtId="0" fontId="75" fillId="0" borderId="14" xfId="0" applyFont="1" applyBorder="1" applyAlignment="1">
      <alignment/>
    </xf>
    <xf numFmtId="0" fontId="0" fillId="0" borderId="0" xfId="0" applyBorder="1" applyAlignment="1">
      <alignment/>
    </xf>
    <xf numFmtId="0" fontId="73" fillId="0" borderId="0" xfId="0" applyFont="1" applyAlignment="1">
      <alignment horizontal="center"/>
    </xf>
    <xf numFmtId="2" fontId="73" fillId="0" borderId="0" xfId="0" applyNumberFormat="1" applyFont="1" applyAlignment="1">
      <alignment horizontal="center"/>
    </xf>
    <xf numFmtId="0" fontId="73" fillId="0" borderId="0" xfId="0" applyFont="1" applyAlignment="1">
      <alignment/>
    </xf>
    <xf numFmtId="0" fontId="2" fillId="0" borderId="18" xfId="0" applyFont="1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75" fillId="0" borderId="2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21" xfId="0" applyFont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4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2" fontId="4" fillId="0" borderId="22" xfId="0" applyNumberFormat="1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22" xfId="0" applyBorder="1" applyAlignment="1">
      <alignment shrinkToFit="1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/>
    </xf>
    <xf numFmtId="0" fontId="9" fillId="0" borderId="0" xfId="0" applyFont="1" applyAlignment="1">
      <alignment/>
    </xf>
    <xf numFmtId="0" fontId="9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2" fillId="34" borderId="30" xfId="0" applyNumberFormat="1" applyFont="1" applyFill="1" applyBorder="1" applyAlignment="1" applyProtection="1">
      <alignment horizontal="center"/>
      <protection locked="0"/>
    </xf>
    <xf numFmtId="0" fontId="2" fillId="34" borderId="30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center"/>
      <protection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77" fillId="0" borderId="0" xfId="0" applyFont="1" applyAlignment="1">
      <alignment horizontal="left" vertical="center" indent="5"/>
    </xf>
    <xf numFmtId="0" fontId="78" fillId="0" borderId="0" xfId="0" applyFont="1" applyAlignment="1">
      <alignment horizontal="center" vertical="center"/>
    </xf>
    <xf numFmtId="0" fontId="78" fillId="0" borderId="0" xfId="0" applyFont="1" applyAlignment="1">
      <alignment/>
    </xf>
    <xf numFmtId="0" fontId="79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1" fillId="0" borderId="31" xfId="0" applyFont="1" applyBorder="1" applyAlignment="1">
      <alignment vertical="center" wrapText="1"/>
    </xf>
    <xf numFmtId="170" fontId="79" fillId="0" borderId="0" xfId="0" applyNumberFormat="1" applyFont="1" applyAlignment="1">
      <alignment/>
    </xf>
    <xf numFmtId="0" fontId="78" fillId="0" borderId="30" xfId="0" applyFont="1" applyBorder="1" applyAlignment="1">
      <alignment/>
    </xf>
    <xf numFmtId="0" fontId="78" fillId="0" borderId="30" xfId="0" applyFont="1" applyBorder="1" applyAlignment="1">
      <alignment horizontal="center"/>
    </xf>
    <xf numFmtId="2" fontId="78" fillId="0" borderId="26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2" fontId="78" fillId="0" borderId="31" xfId="0" applyNumberFormat="1" applyFont="1" applyBorder="1" applyAlignment="1">
      <alignment horizontal="center" vertical="center" wrapText="1"/>
    </xf>
    <xf numFmtId="2" fontId="78" fillId="0" borderId="32" xfId="0" applyNumberFormat="1" applyFont="1" applyBorder="1" applyAlignment="1">
      <alignment horizontal="center" vertical="center" wrapText="1"/>
    </xf>
    <xf numFmtId="0" fontId="78" fillId="0" borderId="33" xfId="0" applyFont="1" applyBorder="1" applyAlignment="1">
      <alignment horizontal="center" vertical="center" wrapText="1"/>
    </xf>
    <xf numFmtId="0" fontId="78" fillId="0" borderId="34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 wrapText="1"/>
    </xf>
    <xf numFmtId="0" fontId="78" fillId="0" borderId="23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0" fontId="78" fillId="0" borderId="24" xfId="0" applyFont="1" applyBorder="1" applyAlignment="1">
      <alignment horizontal="center" vertical="center" wrapText="1"/>
    </xf>
    <xf numFmtId="0" fontId="81" fillId="0" borderId="34" xfId="0" applyFont="1" applyBorder="1" applyAlignment="1">
      <alignment horizontal="center" vertical="center" wrapText="1"/>
    </xf>
    <xf numFmtId="0" fontId="81" fillId="0" borderId="23" xfId="0" applyFont="1" applyBorder="1" applyAlignment="1">
      <alignment horizontal="center" vertical="center" wrapText="1"/>
    </xf>
    <xf numFmtId="0" fontId="81" fillId="0" borderId="24" xfId="0" applyFont="1" applyBorder="1" applyAlignment="1">
      <alignment horizontal="center" vertical="center" wrapText="1"/>
    </xf>
    <xf numFmtId="0" fontId="78" fillId="0" borderId="35" xfId="0" applyFont="1" applyBorder="1" applyAlignment="1">
      <alignment vertical="center" wrapText="1"/>
    </xf>
    <xf numFmtId="2" fontId="78" fillId="0" borderId="27" xfId="0" applyNumberFormat="1" applyFont="1" applyBorder="1" applyAlignment="1">
      <alignment horizontal="center" vertical="center" wrapText="1"/>
    </xf>
    <xf numFmtId="0" fontId="78" fillId="0" borderId="36" xfId="0" applyFont="1" applyBorder="1" applyAlignment="1">
      <alignment horizontal="center" vertical="center" wrapText="1"/>
    </xf>
    <xf numFmtId="2" fontId="78" fillId="0" borderId="37" xfId="0" applyNumberFormat="1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81" fillId="0" borderId="38" xfId="0" applyFont="1" applyBorder="1" applyAlignment="1">
      <alignment horizontal="center" vertical="center" wrapText="1"/>
    </xf>
    <xf numFmtId="0" fontId="78" fillId="0" borderId="21" xfId="0" applyFont="1" applyBorder="1" applyAlignment="1">
      <alignment horizontal="center" vertical="center" wrapText="1"/>
    </xf>
    <xf numFmtId="0" fontId="78" fillId="0" borderId="39" xfId="0" applyFont="1" applyBorder="1" applyAlignment="1">
      <alignment horizontal="center" vertical="center" wrapText="1"/>
    </xf>
    <xf numFmtId="0" fontId="78" fillId="0" borderId="40" xfId="0" applyFont="1" applyBorder="1" applyAlignment="1">
      <alignment horizontal="center" vertical="center" wrapText="1"/>
    </xf>
    <xf numFmtId="0" fontId="78" fillId="0" borderId="41" xfId="0" applyFont="1" applyBorder="1" applyAlignment="1">
      <alignment horizontal="center" vertical="center" wrapText="1"/>
    </xf>
    <xf numFmtId="0" fontId="78" fillId="0" borderId="42" xfId="0" applyFont="1" applyBorder="1" applyAlignment="1">
      <alignment vertical="center" wrapText="1"/>
    </xf>
    <xf numFmtId="0" fontId="78" fillId="0" borderId="31" xfId="0" applyFont="1" applyBorder="1" applyAlignment="1">
      <alignment vertical="center" wrapText="1"/>
    </xf>
    <xf numFmtId="0" fontId="78" fillId="0" borderId="42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78" fillId="0" borderId="28" xfId="0" applyFont="1" applyBorder="1" applyAlignment="1">
      <alignment horizontal="center" vertical="center" wrapText="1"/>
    </xf>
    <xf numFmtId="0" fontId="78" fillId="0" borderId="29" xfId="0" applyFont="1" applyBorder="1" applyAlignment="1">
      <alignment horizontal="center" vertical="center" wrapText="1"/>
    </xf>
    <xf numFmtId="0" fontId="78" fillId="0" borderId="32" xfId="0" applyFont="1" applyBorder="1" applyAlignment="1">
      <alignment horizontal="center" vertical="center" wrapText="1"/>
    </xf>
    <xf numFmtId="0" fontId="81" fillId="0" borderId="26" xfId="0" applyFont="1" applyBorder="1" applyAlignment="1">
      <alignment vertical="center" wrapText="1"/>
    </xf>
    <xf numFmtId="0" fontId="78" fillId="0" borderId="26" xfId="0" applyFont="1" applyBorder="1" applyAlignment="1">
      <alignment vertical="center" wrapText="1"/>
    </xf>
    <xf numFmtId="0" fontId="78" fillId="0" borderId="27" xfId="0" applyFont="1" applyBorder="1" applyAlignment="1">
      <alignment horizontal="center" vertical="center" wrapText="1"/>
    </xf>
    <xf numFmtId="0" fontId="78" fillId="0" borderId="43" xfId="0" applyFont="1" applyBorder="1" applyAlignment="1">
      <alignment horizontal="center" vertical="center" wrapText="1"/>
    </xf>
    <xf numFmtId="2" fontId="83" fillId="0" borderId="0" xfId="0" applyNumberFormat="1" applyFont="1" applyBorder="1" applyAlignment="1">
      <alignment horizontal="center"/>
    </xf>
    <xf numFmtId="0" fontId="83" fillId="0" borderId="0" xfId="0" applyFont="1" applyBorder="1" applyAlignment="1">
      <alignment/>
    </xf>
    <xf numFmtId="2" fontId="0" fillId="0" borderId="0" xfId="0" applyNumberFormat="1" applyFont="1" applyAlignment="1">
      <alignment horizontal="center"/>
    </xf>
    <xf numFmtId="2" fontId="0" fillId="0" borderId="44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2" fontId="84" fillId="0" borderId="45" xfId="0" applyNumberFormat="1" applyFont="1" applyBorder="1" applyAlignment="1">
      <alignment horizontal="center"/>
    </xf>
    <xf numFmtId="0" fontId="84" fillId="0" borderId="46" xfId="0" applyFont="1" applyBorder="1" applyAlignment="1">
      <alignment/>
    </xf>
    <xf numFmtId="2" fontId="84" fillId="0" borderId="46" xfId="0" applyNumberFormat="1" applyFont="1" applyBorder="1" applyAlignment="1">
      <alignment horizontal="center"/>
    </xf>
    <xf numFmtId="0" fontId="84" fillId="0" borderId="47" xfId="0" applyFont="1" applyBorder="1" applyAlignment="1">
      <alignment/>
    </xf>
    <xf numFmtId="2" fontId="84" fillId="0" borderId="44" xfId="0" applyNumberFormat="1" applyFont="1" applyBorder="1" applyAlignment="1">
      <alignment horizontal="center"/>
    </xf>
    <xf numFmtId="0" fontId="84" fillId="0" borderId="20" xfId="0" applyFont="1" applyBorder="1" applyAlignment="1">
      <alignment/>
    </xf>
    <xf numFmtId="2" fontId="84" fillId="0" borderId="20" xfId="0" applyNumberFormat="1" applyFont="1" applyBorder="1" applyAlignment="1">
      <alignment horizontal="center"/>
    </xf>
    <xf numFmtId="0" fontId="84" fillId="0" borderId="48" xfId="0" applyFont="1" applyBorder="1" applyAlignment="1">
      <alignment/>
    </xf>
    <xf numFmtId="2" fontId="84" fillId="0" borderId="12" xfId="0" applyNumberFormat="1" applyFont="1" applyBorder="1" applyAlignment="1">
      <alignment horizontal="center"/>
    </xf>
    <xf numFmtId="0" fontId="84" fillId="0" borderId="12" xfId="0" applyFont="1" applyBorder="1" applyAlignment="1">
      <alignment/>
    </xf>
    <xf numFmtId="0" fontId="84" fillId="0" borderId="49" xfId="0" applyFont="1" applyBorder="1" applyAlignment="1">
      <alignment/>
    </xf>
    <xf numFmtId="2" fontId="84" fillId="0" borderId="50" xfId="0" applyNumberFormat="1" applyFont="1" applyBorder="1" applyAlignment="1">
      <alignment horizontal="center"/>
    </xf>
    <xf numFmtId="0" fontId="84" fillId="0" borderId="51" xfId="0" applyFont="1" applyBorder="1" applyAlignment="1">
      <alignment/>
    </xf>
    <xf numFmtId="2" fontId="84" fillId="0" borderId="51" xfId="0" applyNumberFormat="1" applyFont="1" applyBorder="1" applyAlignment="1">
      <alignment horizontal="center"/>
    </xf>
    <xf numFmtId="0" fontId="84" fillId="0" borderId="52" xfId="0" applyFont="1" applyBorder="1" applyAlignment="1">
      <alignment/>
    </xf>
    <xf numFmtId="0" fontId="0" fillId="0" borderId="0" xfId="0" applyAlignment="1">
      <alignment/>
    </xf>
    <xf numFmtId="2" fontId="84" fillId="0" borderId="27" xfId="0" applyNumberFormat="1" applyFont="1" applyBorder="1" applyAlignment="1">
      <alignment horizontal="center"/>
    </xf>
    <xf numFmtId="2" fontId="84" fillId="0" borderId="53" xfId="0" applyNumberFormat="1" applyFont="1" applyBorder="1" applyAlignment="1">
      <alignment horizontal="center"/>
    </xf>
    <xf numFmtId="0" fontId="84" fillId="0" borderId="54" xfId="0" applyFont="1" applyBorder="1" applyAlignment="1">
      <alignment/>
    </xf>
    <xf numFmtId="0" fontId="84" fillId="0" borderId="55" xfId="0" applyFont="1" applyBorder="1" applyAlignment="1">
      <alignment/>
    </xf>
    <xf numFmtId="0" fontId="84" fillId="0" borderId="56" xfId="0" applyFont="1" applyBorder="1" applyAlignment="1">
      <alignment/>
    </xf>
    <xf numFmtId="0" fontId="0" fillId="0" borderId="48" xfId="0" applyBorder="1" applyAlignment="1">
      <alignment/>
    </xf>
    <xf numFmtId="0" fontId="0" fillId="0" borderId="52" xfId="0" applyBorder="1" applyAlignment="1">
      <alignment/>
    </xf>
    <xf numFmtId="0" fontId="0" fillId="0" borderId="49" xfId="0" applyBorder="1" applyAlignment="1">
      <alignment/>
    </xf>
    <xf numFmtId="2" fontId="0" fillId="0" borderId="48" xfId="0" applyNumberFormat="1" applyBorder="1" applyAlignment="1">
      <alignment/>
    </xf>
    <xf numFmtId="0" fontId="78" fillId="0" borderId="26" xfId="0" applyFont="1" applyBorder="1" applyAlignment="1">
      <alignment horizontal="center" vertical="center" wrapText="1"/>
    </xf>
    <xf numFmtId="0" fontId="78" fillId="0" borderId="0" xfId="0" applyFont="1" applyAlignment="1">
      <alignment vertical="center"/>
    </xf>
    <xf numFmtId="0" fontId="85" fillId="0" borderId="0" xfId="0" applyFont="1" applyAlignment="1">
      <alignment/>
    </xf>
    <xf numFmtId="17" fontId="78" fillId="0" borderId="0" xfId="0" applyNumberFormat="1" applyFont="1" applyAlignment="1">
      <alignment vertical="center"/>
    </xf>
    <xf numFmtId="0" fontId="78" fillId="0" borderId="35" xfId="0" applyFont="1" applyBorder="1" applyAlignment="1">
      <alignment vertical="center"/>
    </xf>
    <xf numFmtId="0" fontId="78" fillId="0" borderId="57" xfId="0" applyFont="1" applyBorder="1" applyAlignment="1">
      <alignment vertical="center"/>
    </xf>
    <xf numFmtId="0" fontId="78" fillId="0" borderId="27" xfId="0" applyFont="1" applyBorder="1" applyAlignment="1">
      <alignment vertical="center"/>
    </xf>
    <xf numFmtId="0" fontId="78" fillId="0" borderId="58" xfId="0" applyFont="1" applyBorder="1" applyAlignment="1">
      <alignment vertical="center"/>
    </xf>
    <xf numFmtId="0" fontId="78" fillId="0" borderId="53" xfId="0" applyFont="1" applyBorder="1" applyAlignment="1">
      <alignment vertical="center"/>
    </xf>
    <xf numFmtId="0" fontId="78" fillId="0" borderId="59" xfId="0" applyFont="1" applyBorder="1" applyAlignment="1">
      <alignment vertical="center"/>
    </xf>
    <xf numFmtId="0" fontId="78" fillId="0" borderId="39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40" xfId="0" applyFont="1" applyBorder="1" applyAlignment="1">
      <alignment vertical="center"/>
    </xf>
    <xf numFmtId="0" fontId="0" fillId="0" borderId="0" xfId="0" applyFont="1" applyAlignment="1">
      <alignment/>
    </xf>
    <xf numFmtId="0" fontId="86" fillId="0" borderId="0" xfId="0" applyFont="1" applyAlignment="1">
      <alignment/>
    </xf>
    <xf numFmtId="0" fontId="78" fillId="0" borderId="41" xfId="0" applyFont="1" applyBorder="1" applyAlignment="1">
      <alignment vertical="center" wrapText="1"/>
    </xf>
    <xf numFmtId="0" fontId="87" fillId="0" borderId="41" xfId="0" applyFont="1" applyBorder="1" applyAlignment="1">
      <alignment vertical="center" wrapText="1"/>
    </xf>
    <xf numFmtId="0" fontId="45" fillId="35" borderId="0" xfId="0" applyFont="1" applyFill="1" applyAlignment="1">
      <alignment/>
    </xf>
    <xf numFmtId="0" fontId="0" fillId="35" borderId="0" xfId="0" applyFill="1" applyAlignment="1">
      <alignment/>
    </xf>
    <xf numFmtId="0" fontId="73" fillId="33" borderId="0" xfId="0" applyFont="1" applyFill="1" applyAlignment="1">
      <alignment/>
    </xf>
    <xf numFmtId="0" fontId="88" fillId="33" borderId="0" xfId="0" applyFont="1" applyFill="1" applyAlignment="1">
      <alignment/>
    </xf>
    <xf numFmtId="0" fontId="47" fillId="35" borderId="0" xfId="0" applyFont="1" applyFill="1" applyAlignment="1">
      <alignment/>
    </xf>
    <xf numFmtId="0" fontId="88" fillId="35" borderId="0" xfId="0" applyFont="1" applyFill="1" applyAlignment="1">
      <alignment/>
    </xf>
    <xf numFmtId="0" fontId="73" fillId="35" borderId="0" xfId="0" applyFont="1" applyFill="1" applyAlignment="1">
      <alignment/>
    </xf>
    <xf numFmtId="0" fontId="86" fillId="35" borderId="0" xfId="0" applyFont="1" applyFill="1" applyAlignment="1">
      <alignment/>
    </xf>
    <xf numFmtId="0" fontId="0" fillId="36" borderId="22" xfId="0" applyFill="1" applyBorder="1" applyAlignment="1" applyProtection="1">
      <alignment/>
      <protection locked="0"/>
    </xf>
    <xf numFmtId="165" fontId="0" fillId="36" borderId="22" xfId="0" applyNumberFormat="1" applyFill="1" applyBorder="1" applyAlignment="1" applyProtection="1">
      <alignment/>
      <protection locked="0"/>
    </xf>
    <xf numFmtId="0" fontId="75" fillId="0" borderId="60" xfId="0" applyFont="1" applyBorder="1" applyAlignment="1" applyProtection="1">
      <alignment/>
      <protection/>
    </xf>
    <xf numFmtId="0" fontId="75" fillId="0" borderId="37" xfId="0" applyFont="1" applyBorder="1" applyAlignment="1" applyProtection="1">
      <alignment horizontal="center"/>
      <protection/>
    </xf>
    <xf numFmtId="0" fontId="2" fillId="0" borderId="61" xfId="0" applyFont="1" applyBorder="1" applyAlignment="1" applyProtection="1">
      <alignment textRotation="90" wrapText="1"/>
      <protection/>
    </xf>
    <xf numFmtId="0" fontId="2" fillId="0" borderId="43" xfId="0" applyFont="1" applyBorder="1" applyAlignment="1" applyProtection="1">
      <alignment textRotation="90" wrapText="1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/>
    </xf>
    <xf numFmtId="0" fontId="0" fillId="0" borderId="41" xfId="0" applyBorder="1" applyAlignment="1" applyProtection="1">
      <alignment/>
      <protection/>
    </xf>
    <xf numFmtId="0" fontId="0" fillId="0" borderId="36" xfId="0" applyBorder="1" applyAlignment="1" applyProtection="1">
      <alignment horizontal="left"/>
      <protection/>
    </xf>
    <xf numFmtId="0" fontId="0" fillId="0" borderId="28" xfId="0" applyBorder="1" applyAlignment="1" applyProtection="1">
      <alignment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75" fillId="0" borderId="10" xfId="0" applyFont="1" applyBorder="1" applyAlignment="1" applyProtection="1">
      <alignment/>
      <protection/>
    </xf>
    <xf numFmtId="0" fontId="75" fillId="0" borderId="11" xfId="0" applyFont="1" applyBorder="1" applyAlignment="1" applyProtection="1">
      <alignment/>
      <protection/>
    </xf>
    <xf numFmtId="0" fontId="75" fillId="0" borderId="12" xfId="0" applyFont="1" applyBorder="1" applyAlignment="1" applyProtection="1">
      <alignment horizontal="right"/>
      <protection/>
    </xf>
    <xf numFmtId="2" fontId="76" fillId="0" borderId="12" xfId="0" applyNumberFormat="1" applyFont="1" applyBorder="1" applyAlignment="1" applyProtection="1">
      <alignment horizontal="center"/>
      <protection/>
    </xf>
    <xf numFmtId="0" fontId="75" fillId="0" borderId="12" xfId="0" applyFont="1" applyBorder="1" applyAlignment="1" applyProtection="1">
      <alignment/>
      <protection/>
    </xf>
    <xf numFmtId="0" fontId="75" fillId="0" borderId="13" xfId="0" applyFont="1" applyBorder="1" applyAlignment="1" applyProtection="1">
      <alignment/>
      <protection/>
    </xf>
    <xf numFmtId="0" fontId="76" fillId="0" borderId="13" xfId="0" applyFont="1" applyBorder="1" applyAlignment="1" applyProtection="1">
      <alignment/>
      <protection/>
    </xf>
    <xf numFmtId="0" fontId="76" fillId="0" borderId="10" xfId="0" applyFont="1" applyBorder="1" applyAlignment="1" applyProtection="1">
      <alignment/>
      <protection/>
    </xf>
    <xf numFmtId="0" fontId="76" fillId="0" borderId="11" xfId="0" applyFont="1" applyBorder="1" applyAlignment="1" applyProtection="1">
      <alignment/>
      <protection/>
    </xf>
    <xf numFmtId="0" fontId="75" fillId="0" borderId="14" xfId="0" applyFont="1" applyBorder="1" applyAlignment="1" applyProtection="1">
      <alignment horizontal="center"/>
      <protection/>
    </xf>
    <xf numFmtId="0" fontId="76" fillId="0" borderId="12" xfId="0" applyFont="1" applyBorder="1" applyAlignment="1" applyProtection="1">
      <alignment/>
      <protection/>
    </xf>
    <xf numFmtId="0" fontId="76" fillId="0" borderId="15" xfId="0" applyFont="1" applyBorder="1" applyAlignment="1" applyProtection="1">
      <alignment/>
      <protection/>
    </xf>
    <xf numFmtId="0" fontId="75" fillId="0" borderId="16" xfId="0" applyFont="1" applyBorder="1" applyAlignment="1" applyProtection="1">
      <alignment/>
      <protection/>
    </xf>
    <xf numFmtId="0" fontId="75" fillId="0" borderId="17" xfId="0" applyFont="1" applyBorder="1" applyAlignment="1" applyProtection="1">
      <alignment/>
      <protection/>
    </xf>
    <xf numFmtId="0" fontId="75" fillId="0" borderId="14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76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73" fillId="0" borderId="0" xfId="0" applyFont="1" applyAlignment="1" applyProtection="1">
      <alignment horizontal="center"/>
      <protection/>
    </xf>
    <xf numFmtId="2" fontId="73" fillId="0" borderId="0" xfId="0" applyNumberFormat="1" applyFont="1" applyAlignment="1" applyProtection="1">
      <alignment horizontal="center"/>
      <protection/>
    </xf>
    <xf numFmtId="0" fontId="73" fillId="0" borderId="0" xfId="0" applyFont="1" applyAlignment="1" applyProtection="1">
      <alignment/>
      <protection/>
    </xf>
    <xf numFmtId="2" fontId="4" fillId="0" borderId="22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 horizontal="left"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22" xfId="0" applyBorder="1" applyAlignment="1" applyProtection="1">
      <alignment shrinkToFit="1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5" fillId="0" borderId="0" xfId="0" applyFont="1" applyBorder="1" applyAlignment="1" applyProtection="1">
      <alignment/>
      <protection/>
    </xf>
    <xf numFmtId="0" fontId="75" fillId="0" borderId="0" xfId="0" applyFont="1" applyBorder="1" applyAlignment="1" applyProtection="1">
      <alignment horizontal="right"/>
      <protection/>
    </xf>
    <xf numFmtId="0" fontId="76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76" fillId="0" borderId="22" xfId="0" applyFont="1" applyBorder="1" applyAlignment="1" applyProtection="1">
      <alignment horizontal="left" vertical="center" wrapText="1"/>
      <protection/>
    </xf>
    <xf numFmtId="2" fontId="3" fillId="0" borderId="22" xfId="0" applyNumberFormat="1" applyFont="1" applyBorder="1" applyAlignment="1" applyProtection="1">
      <alignment/>
      <protection/>
    </xf>
    <xf numFmtId="0" fontId="8" fillId="0" borderId="22" xfId="0" applyFont="1" applyBorder="1" applyAlignment="1" applyProtection="1">
      <alignment horizontal="left"/>
      <protection/>
    </xf>
    <xf numFmtId="0" fontId="75" fillId="0" borderId="2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76" fillId="0" borderId="0" xfId="0" applyNumberFormat="1" applyFont="1" applyBorder="1" applyAlignment="1" applyProtection="1">
      <alignment horizontal="center"/>
      <protection/>
    </xf>
    <xf numFmtId="0" fontId="75" fillId="0" borderId="16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62" xfId="0" applyBorder="1" applyAlignment="1" applyProtection="1">
      <alignment horizontal="center"/>
      <protection/>
    </xf>
    <xf numFmtId="0" fontId="73" fillId="0" borderId="21" xfId="0" applyFont="1" applyBorder="1" applyAlignment="1" applyProtection="1">
      <alignment horizontal="center"/>
      <protection/>
    </xf>
    <xf numFmtId="0" fontId="73" fillId="0" borderId="22" xfId="0" applyFon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75" fillId="0" borderId="22" xfId="0" applyFont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0" fillId="0" borderId="39" xfId="0" applyBorder="1" applyAlignment="1" applyProtection="1">
      <alignment/>
      <protection/>
    </xf>
    <xf numFmtId="0" fontId="0" fillId="0" borderId="43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0" xfId="0" applyAlignment="1">
      <alignment/>
    </xf>
    <xf numFmtId="0" fontId="89" fillId="0" borderId="0" xfId="0" applyFont="1" applyBorder="1" applyAlignment="1">
      <alignment vertical="center"/>
    </xf>
    <xf numFmtId="0" fontId="84" fillId="0" borderId="63" xfId="0" applyFont="1" applyBorder="1" applyAlignment="1">
      <alignment/>
    </xf>
    <xf numFmtId="2" fontId="84" fillId="0" borderId="64" xfId="0" applyNumberFormat="1" applyFont="1" applyBorder="1" applyAlignment="1">
      <alignment horizontal="center"/>
    </xf>
    <xf numFmtId="0" fontId="84" fillId="0" borderId="65" xfId="0" applyFont="1" applyBorder="1" applyAlignment="1">
      <alignment/>
    </xf>
    <xf numFmtId="2" fontId="84" fillId="0" borderId="66" xfId="0" applyNumberFormat="1" applyFont="1" applyBorder="1" applyAlignment="1">
      <alignment horizontal="center"/>
    </xf>
    <xf numFmtId="2" fontId="84" fillId="0" borderId="67" xfId="0" applyNumberFormat="1" applyFont="1" applyBorder="1" applyAlignment="1">
      <alignment horizontal="center"/>
    </xf>
    <xf numFmtId="0" fontId="84" fillId="0" borderId="68" xfId="0" applyFont="1" applyBorder="1" applyAlignment="1">
      <alignment/>
    </xf>
    <xf numFmtId="2" fontId="84" fillId="0" borderId="69" xfId="0" applyNumberFormat="1" applyFont="1" applyBorder="1" applyAlignment="1">
      <alignment horizontal="center"/>
    </xf>
    <xf numFmtId="0" fontId="0" fillId="35" borderId="0" xfId="0" applyFill="1" applyAlignment="1">
      <alignment/>
    </xf>
    <xf numFmtId="0" fontId="81" fillId="0" borderId="23" xfId="0" applyFont="1" applyBorder="1" applyAlignment="1">
      <alignment horizontal="center" vertical="center" wrapText="1"/>
    </xf>
    <xf numFmtId="0" fontId="81" fillId="0" borderId="24" xfId="0" applyFont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75" fillId="0" borderId="14" xfId="0" applyFont="1" applyBorder="1" applyAlignment="1" applyProtection="1">
      <alignment horizontal="center"/>
      <protection/>
    </xf>
    <xf numFmtId="0" fontId="0" fillId="0" borderId="70" xfId="0" applyFont="1" applyBorder="1" applyAlignment="1" applyProtection="1">
      <alignment horizontal="center" wrapText="1"/>
      <protection/>
    </xf>
    <xf numFmtId="0" fontId="0" fillId="0" borderId="71" xfId="0" applyFont="1" applyBorder="1" applyAlignment="1" applyProtection="1">
      <alignment horizontal="center" wrapText="1"/>
      <protection/>
    </xf>
    <xf numFmtId="0" fontId="0" fillId="0" borderId="70" xfId="0" applyFill="1" applyBorder="1" applyAlignment="1" applyProtection="1">
      <alignment horizontal="center" wrapText="1"/>
      <protection/>
    </xf>
    <xf numFmtId="0" fontId="0" fillId="0" borderId="71" xfId="0" applyFill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75" fillId="0" borderId="14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>
      <alignment/>
    </xf>
    <xf numFmtId="0" fontId="84" fillId="0" borderId="20" xfId="0" applyFont="1" applyFill="1" applyBorder="1" applyAlignment="1">
      <alignment/>
    </xf>
    <xf numFmtId="0" fontId="8" fillId="0" borderId="22" xfId="0" applyFont="1" applyBorder="1" applyAlignment="1" applyProtection="1">
      <alignment/>
      <protection/>
    </xf>
    <xf numFmtId="0" fontId="47" fillId="0" borderId="72" xfId="0" applyFont="1" applyBorder="1" applyAlignment="1" applyProtection="1">
      <alignment/>
      <protection/>
    </xf>
    <xf numFmtId="0" fontId="73" fillId="0" borderId="72" xfId="0" applyFont="1" applyBorder="1" applyAlignment="1" applyProtection="1">
      <alignment/>
      <protection/>
    </xf>
    <xf numFmtId="0" fontId="73" fillId="0" borderId="0" xfId="0" applyFont="1" applyBorder="1" applyAlignment="1" applyProtection="1">
      <alignment/>
      <protection/>
    </xf>
    <xf numFmtId="0" fontId="0" fillId="0" borderId="73" xfId="0" applyFill="1" applyBorder="1" applyAlignment="1" applyProtection="1">
      <alignment/>
      <protection/>
    </xf>
    <xf numFmtId="0" fontId="0" fillId="0" borderId="74" xfId="0" applyFill="1" applyBorder="1" applyAlignment="1" applyProtection="1">
      <alignment horizontal="center"/>
      <protection/>
    </xf>
    <xf numFmtId="0" fontId="0" fillId="0" borderId="73" xfId="0" applyFill="1" applyBorder="1" applyAlignment="1" applyProtection="1">
      <alignment horizontal="center"/>
      <protection/>
    </xf>
    <xf numFmtId="0" fontId="0" fillId="0" borderId="74" xfId="0" applyFill="1" applyBorder="1" applyAlignment="1" applyProtection="1">
      <alignment/>
      <protection/>
    </xf>
    <xf numFmtId="0" fontId="0" fillId="0" borderId="75" xfId="0" applyFill="1" applyBorder="1" applyAlignment="1" applyProtection="1">
      <alignment horizontal="center"/>
      <protection/>
    </xf>
    <xf numFmtId="0" fontId="0" fillId="0" borderId="76" xfId="0" applyFill="1" applyBorder="1" applyAlignment="1" applyProtection="1">
      <alignment/>
      <protection/>
    </xf>
    <xf numFmtId="0" fontId="0" fillId="0" borderId="77" xfId="0" applyFill="1" applyBorder="1" applyAlignment="1" applyProtection="1">
      <alignment horizontal="center"/>
      <protection/>
    </xf>
    <xf numFmtId="0" fontId="0" fillId="0" borderId="78" xfId="0" applyFill="1" applyBorder="1" applyAlignment="1" applyProtection="1">
      <alignment horizontal="center"/>
      <protection/>
    </xf>
    <xf numFmtId="0" fontId="76" fillId="0" borderId="79" xfId="0" applyFont="1" applyFill="1" applyBorder="1" applyAlignment="1" applyProtection="1">
      <alignment/>
      <protection/>
    </xf>
    <xf numFmtId="0" fontId="76" fillId="0" borderId="80" xfId="0" applyFont="1" applyFill="1" applyBorder="1" applyAlignment="1" applyProtection="1">
      <alignment/>
      <protection/>
    </xf>
    <xf numFmtId="0" fontId="76" fillId="0" borderId="81" xfId="0" applyFont="1" applyFill="1" applyBorder="1" applyAlignment="1" applyProtection="1">
      <alignment/>
      <protection/>
    </xf>
    <xf numFmtId="0" fontId="0" fillId="0" borderId="77" xfId="0" applyFill="1" applyBorder="1" applyAlignment="1" applyProtection="1">
      <alignment/>
      <protection/>
    </xf>
    <xf numFmtId="0" fontId="0" fillId="0" borderId="78" xfId="0" applyFill="1" applyBorder="1" applyAlignment="1" applyProtection="1">
      <alignment/>
      <protection/>
    </xf>
    <xf numFmtId="0" fontId="76" fillId="0" borderId="82" xfId="0" applyFont="1" applyBorder="1" applyAlignment="1" applyProtection="1">
      <alignment/>
      <protection/>
    </xf>
    <xf numFmtId="0" fontId="76" fillId="0" borderId="83" xfId="0" applyFont="1" applyBorder="1" applyAlignment="1" applyProtection="1">
      <alignment/>
      <protection/>
    </xf>
    <xf numFmtId="0" fontId="76" fillId="0" borderId="84" xfId="0" applyFont="1" applyBorder="1" applyAlignment="1" applyProtection="1">
      <alignment/>
      <protection/>
    </xf>
    <xf numFmtId="0" fontId="0" fillId="0" borderId="85" xfId="0" applyBorder="1" applyAlignment="1" applyProtection="1">
      <alignment/>
      <protection/>
    </xf>
    <xf numFmtId="0" fontId="0" fillId="0" borderId="86" xfId="0" applyBorder="1" applyAlignment="1" applyProtection="1">
      <alignment/>
      <protection/>
    </xf>
    <xf numFmtId="0" fontId="0" fillId="0" borderId="86" xfId="0" applyBorder="1" applyAlignment="1" applyProtection="1">
      <alignment horizontal="center"/>
      <protection/>
    </xf>
    <xf numFmtId="0" fontId="0" fillId="0" borderId="87" xfId="0" applyBorder="1" applyAlignment="1" applyProtection="1">
      <alignment horizontal="center"/>
      <protection/>
    </xf>
    <xf numFmtId="0" fontId="0" fillId="0" borderId="85" xfId="0" applyBorder="1" applyAlignment="1" applyProtection="1">
      <alignment horizontal="center"/>
      <protection/>
    </xf>
    <xf numFmtId="0" fontId="0" fillId="0" borderId="87" xfId="0" applyBorder="1" applyAlignment="1" applyProtection="1">
      <alignment/>
      <protection/>
    </xf>
    <xf numFmtId="0" fontId="0" fillId="0" borderId="88" xfId="0" applyBorder="1" applyAlignment="1" applyProtection="1">
      <alignment horizontal="center"/>
      <protection/>
    </xf>
    <xf numFmtId="0" fontId="0" fillId="0" borderId="89" xfId="0" applyBorder="1" applyAlignment="1" applyProtection="1">
      <alignment/>
      <protection/>
    </xf>
    <xf numFmtId="0" fontId="0" fillId="0" borderId="89" xfId="0" applyBorder="1" applyAlignment="1" applyProtection="1">
      <alignment horizontal="center"/>
      <protection/>
    </xf>
    <xf numFmtId="0" fontId="0" fillId="0" borderId="90" xfId="0" applyBorder="1" applyAlignment="1" applyProtection="1">
      <alignment/>
      <protection/>
    </xf>
    <xf numFmtId="0" fontId="76" fillId="0" borderId="2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6" fillId="0" borderId="20" xfId="0" applyFont="1" applyBorder="1" applyAlignment="1">
      <alignment/>
    </xf>
    <xf numFmtId="0" fontId="90" fillId="0" borderId="20" xfId="0" applyFont="1" applyBorder="1" applyAlignment="1">
      <alignment/>
    </xf>
    <xf numFmtId="0" fontId="89" fillId="0" borderId="40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0" fillId="0" borderId="0" xfId="0" applyAlignment="1">
      <alignment/>
    </xf>
    <xf numFmtId="2" fontId="0" fillId="0" borderId="0" xfId="0" applyNumberFormat="1" applyFont="1" applyAlignment="1">
      <alignment vertical="center"/>
    </xf>
    <xf numFmtId="0" fontId="0" fillId="35" borderId="0" xfId="0" applyFill="1" applyAlignment="1">
      <alignment/>
    </xf>
    <xf numFmtId="0" fontId="81" fillId="0" borderId="38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78" fillId="0" borderId="42" xfId="0" applyFont="1" applyBorder="1" applyAlignment="1">
      <alignment horizontal="center" vertical="center" wrapText="1"/>
    </xf>
    <xf numFmtId="0" fontId="78" fillId="0" borderId="43" xfId="0" applyFont="1" applyBorder="1" applyAlignment="1">
      <alignment horizontal="center" vertical="center" wrapText="1"/>
    </xf>
    <xf numFmtId="0" fontId="78" fillId="0" borderId="0" xfId="0" applyFont="1" applyBorder="1" applyAlignment="1">
      <alignment vertical="center"/>
    </xf>
    <xf numFmtId="0" fontId="78" fillId="0" borderId="40" xfId="0" applyFont="1" applyBorder="1" applyAlignment="1">
      <alignment vertical="center"/>
    </xf>
    <xf numFmtId="0" fontId="78" fillId="0" borderId="36" xfId="0" applyFont="1" applyBorder="1" applyAlignment="1">
      <alignment horizontal="center" vertical="center" wrapText="1"/>
    </xf>
    <xf numFmtId="0" fontId="78" fillId="0" borderId="39" xfId="0" applyFont="1" applyBorder="1" applyAlignment="1">
      <alignment vertical="center"/>
    </xf>
    <xf numFmtId="0" fontId="81" fillId="0" borderId="26" xfId="0" applyFont="1" applyBorder="1" applyAlignment="1">
      <alignment vertical="center" wrapText="1"/>
    </xf>
    <xf numFmtId="0" fontId="78" fillId="0" borderId="26" xfId="0" applyFont="1" applyBorder="1" applyAlignment="1">
      <alignment vertical="center" wrapText="1"/>
    </xf>
    <xf numFmtId="0" fontId="78" fillId="0" borderId="31" xfId="0" applyFont="1" applyBorder="1" applyAlignment="1">
      <alignment vertical="center" wrapText="1"/>
    </xf>
    <xf numFmtId="0" fontId="78" fillId="0" borderId="26" xfId="0" applyFont="1" applyBorder="1" applyAlignment="1">
      <alignment horizontal="center" vertical="center" wrapText="1"/>
    </xf>
    <xf numFmtId="0" fontId="91" fillId="0" borderId="26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88" fillId="0" borderId="0" xfId="0" applyFont="1" applyBorder="1" applyAlignment="1">
      <alignment vertical="center"/>
    </xf>
    <xf numFmtId="0" fontId="88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left"/>
    </xf>
    <xf numFmtId="0" fontId="78" fillId="0" borderId="30" xfId="0" applyFont="1" applyFill="1" applyBorder="1" applyAlignment="1">
      <alignment horizontal="center"/>
    </xf>
    <xf numFmtId="1" fontId="78" fillId="0" borderId="32" xfId="0" applyNumberFormat="1" applyFont="1" applyBorder="1" applyAlignment="1">
      <alignment horizontal="center" vertical="center" wrapText="1"/>
    </xf>
    <xf numFmtId="0" fontId="78" fillId="0" borderId="70" xfId="0" applyFont="1" applyBorder="1" applyAlignment="1">
      <alignment horizontal="center" vertical="center" wrapText="1"/>
    </xf>
    <xf numFmtId="0" fontId="78" fillId="0" borderId="34" xfId="0" applyFont="1" applyBorder="1" applyAlignment="1">
      <alignment horizontal="center" vertical="center"/>
    </xf>
    <xf numFmtId="0" fontId="78" fillId="0" borderId="13" xfId="0" applyFont="1" applyBorder="1" applyAlignment="1">
      <alignment horizontal="center" vertical="center" wrapText="1"/>
    </xf>
    <xf numFmtId="0" fontId="78" fillId="0" borderId="23" xfId="0" applyFont="1" applyBorder="1" applyAlignment="1">
      <alignment horizontal="center" vertical="center"/>
    </xf>
    <xf numFmtId="0" fontId="78" fillId="0" borderId="16" xfId="0" applyFont="1" applyBorder="1" applyAlignment="1">
      <alignment horizontal="center" vertical="center" wrapText="1"/>
    </xf>
    <xf numFmtId="0" fontId="78" fillId="0" borderId="24" xfId="0" applyFont="1" applyBorder="1" applyAlignment="1">
      <alignment horizontal="center" vertical="center"/>
    </xf>
    <xf numFmtId="2" fontId="78" fillId="0" borderId="42" xfId="0" applyNumberFormat="1" applyFont="1" applyBorder="1" applyAlignment="1">
      <alignment horizontal="center" vertical="center" wrapText="1"/>
    </xf>
    <xf numFmtId="2" fontId="78" fillId="0" borderId="42" xfId="0" applyNumberFormat="1" applyFont="1" applyBorder="1" applyAlignment="1">
      <alignment vertical="center" wrapText="1"/>
    </xf>
    <xf numFmtId="0" fontId="87" fillId="0" borderId="39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87" fillId="0" borderId="0" xfId="0" applyFont="1" applyBorder="1" applyAlignment="1">
      <alignment vertical="center" wrapText="1"/>
    </xf>
    <xf numFmtId="0" fontId="87" fillId="0" borderId="40" xfId="0" applyFont="1" applyBorder="1" applyAlignment="1">
      <alignment vertical="center" wrapText="1"/>
    </xf>
    <xf numFmtId="2" fontId="78" fillId="0" borderId="0" xfId="0" applyNumberFormat="1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0" borderId="16" xfId="0" applyBorder="1" applyAlignment="1">
      <alignment/>
    </xf>
    <xf numFmtId="0" fontId="78" fillId="0" borderId="91" xfId="0" applyFont="1" applyBorder="1" applyAlignment="1">
      <alignment horizontal="center" vertical="center" wrapText="1"/>
    </xf>
    <xf numFmtId="0" fontId="81" fillId="0" borderId="38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78" fillId="0" borderId="0" xfId="0" applyFont="1" applyBorder="1" applyAlignment="1">
      <alignment vertical="center"/>
    </xf>
    <xf numFmtId="0" fontId="78" fillId="0" borderId="40" xfId="0" applyFont="1" applyBorder="1" applyAlignment="1">
      <alignment vertical="center"/>
    </xf>
    <xf numFmtId="0" fontId="78" fillId="0" borderId="36" xfId="0" applyFont="1" applyBorder="1" applyAlignment="1">
      <alignment horizontal="center" vertical="center" wrapText="1"/>
    </xf>
    <xf numFmtId="0" fontId="78" fillId="0" borderId="39" xfId="0" applyFont="1" applyBorder="1" applyAlignment="1">
      <alignment vertical="center"/>
    </xf>
    <xf numFmtId="0" fontId="81" fillId="0" borderId="26" xfId="0" applyFont="1" applyBorder="1" applyAlignment="1">
      <alignment vertical="center" wrapText="1"/>
    </xf>
    <xf numFmtId="0" fontId="78" fillId="0" borderId="26" xfId="0" applyFont="1" applyBorder="1" applyAlignment="1">
      <alignment vertical="center" wrapText="1"/>
    </xf>
    <xf numFmtId="0" fontId="78" fillId="0" borderId="31" xfId="0" applyFont="1" applyBorder="1" applyAlignment="1">
      <alignment vertical="center" wrapText="1"/>
    </xf>
    <xf numFmtId="0" fontId="78" fillId="0" borderId="26" xfId="0" applyFont="1" applyBorder="1" applyAlignment="1">
      <alignment horizontal="center" vertical="center" wrapText="1"/>
    </xf>
    <xf numFmtId="0" fontId="78" fillId="0" borderId="92" xfId="0" applyFont="1" applyFill="1" applyBorder="1" applyAlignment="1">
      <alignment horizontal="center"/>
    </xf>
    <xf numFmtId="0" fontId="78" fillId="0" borderId="70" xfId="0" applyFont="1" applyBorder="1" applyAlignment="1">
      <alignment horizontal="center" vertical="center"/>
    </xf>
    <xf numFmtId="0" fontId="78" fillId="0" borderId="13" xfId="0" applyFont="1" applyBorder="1" applyAlignment="1">
      <alignment horizontal="center" vertical="center"/>
    </xf>
    <xf numFmtId="0" fontId="78" fillId="0" borderId="16" xfId="0" applyFont="1" applyBorder="1" applyAlignment="1">
      <alignment horizontal="center" vertical="center"/>
    </xf>
    <xf numFmtId="0" fontId="0" fillId="0" borderId="70" xfId="0" applyBorder="1" applyAlignment="1">
      <alignment/>
    </xf>
    <xf numFmtId="0" fontId="78" fillId="0" borderId="28" xfId="0" applyFont="1" applyBorder="1" applyAlignment="1">
      <alignment horizontal="center" vertical="center" wrapText="1"/>
    </xf>
    <xf numFmtId="0" fontId="78" fillId="0" borderId="29" xfId="0" applyFont="1" applyBorder="1" applyAlignment="1">
      <alignment horizontal="center" vertical="center" wrapText="1"/>
    </xf>
    <xf numFmtId="170" fontId="78" fillId="0" borderId="0" xfId="0" applyNumberFormat="1" applyFont="1" applyAlignment="1">
      <alignment horizontal="center" vertical="center"/>
    </xf>
    <xf numFmtId="0" fontId="78" fillId="0" borderId="47" xfId="0" applyFont="1" applyBorder="1" applyAlignment="1">
      <alignment horizontal="center"/>
    </xf>
    <xf numFmtId="0" fontId="78" fillId="0" borderId="2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75" fillId="0" borderId="14" xfId="0" applyFont="1" applyBorder="1" applyAlignment="1">
      <alignment horizontal="center"/>
    </xf>
    <xf numFmtId="0" fontId="0" fillId="0" borderId="13" xfId="0" applyBorder="1" applyAlignment="1" applyProtection="1">
      <alignment/>
      <protection/>
    </xf>
    <xf numFmtId="0" fontId="89" fillId="0" borderId="40" xfId="0" applyFont="1" applyBorder="1" applyAlignment="1">
      <alignment vertical="center"/>
    </xf>
    <xf numFmtId="0" fontId="88" fillId="0" borderId="0" xfId="0" applyFont="1" applyAlignment="1">
      <alignment vertical="center"/>
    </xf>
    <xf numFmtId="0" fontId="89" fillId="0" borderId="0" xfId="0" applyFont="1" applyBorder="1" applyAlignment="1">
      <alignment vertical="center"/>
    </xf>
    <xf numFmtId="0" fontId="84" fillId="0" borderId="66" xfId="0" applyFont="1" applyBorder="1" applyAlignment="1">
      <alignment horizontal="center" vertical="center"/>
    </xf>
    <xf numFmtId="0" fontId="0" fillId="35" borderId="0" xfId="0" applyFill="1" applyAlignment="1">
      <alignment/>
    </xf>
    <xf numFmtId="0" fontId="88" fillId="0" borderId="0" xfId="0" applyFont="1" applyAlignment="1">
      <alignment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76" fillId="0" borderId="36" xfId="0" applyFont="1" applyBorder="1" applyAlignment="1" applyProtection="1">
      <alignment horizontal="left"/>
      <protection/>
    </xf>
    <xf numFmtId="0" fontId="76" fillId="0" borderId="25" xfId="0" applyFont="1" applyBorder="1" applyAlignment="1" applyProtection="1">
      <alignment horizontal="left"/>
      <protection/>
    </xf>
    <xf numFmtId="0" fontId="75" fillId="0" borderId="14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84" fillId="0" borderId="0" xfId="0" applyFont="1" applyAlignment="1" applyProtection="1">
      <alignment/>
      <protection/>
    </xf>
    <xf numFmtId="0" fontId="4" fillId="0" borderId="91" xfId="0" applyFont="1" applyBorder="1" applyAlignment="1" applyProtection="1">
      <alignment horizontal="center"/>
      <protection/>
    </xf>
    <xf numFmtId="0" fontId="4" fillId="0" borderId="45" xfId="0" applyFont="1" applyFill="1" applyBorder="1" applyAlignment="1" applyProtection="1">
      <alignment horizontal="center"/>
      <protection/>
    </xf>
    <xf numFmtId="0" fontId="0" fillId="0" borderId="91" xfId="0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55" xfId="0" applyBorder="1" applyAlignment="1" applyProtection="1">
      <alignment/>
      <protection/>
    </xf>
    <xf numFmtId="0" fontId="88" fillId="0" borderId="22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75" fillId="0" borderId="16" xfId="0" applyFont="1" applyBorder="1" applyAlignment="1" applyProtection="1">
      <alignment horizontal="center"/>
      <protection/>
    </xf>
    <xf numFmtId="0" fontId="75" fillId="0" borderId="14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9" fillId="0" borderId="40" xfId="0" applyFont="1" applyBorder="1" applyAlignment="1">
      <alignment vertical="center"/>
    </xf>
    <xf numFmtId="0" fontId="88" fillId="0" borderId="0" xfId="0" applyFont="1" applyAlignment="1">
      <alignment vertical="center"/>
    </xf>
    <xf numFmtId="0" fontId="89" fillId="0" borderId="0" xfId="0" applyFont="1" applyBorder="1" applyAlignment="1">
      <alignment vertical="center"/>
    </xf>
    <xf numFmtId="0" fontId="84" fillId="0" borderId="93" xfId="0" applyFont="1" applyBorder="1" applyAlignment="1">
      <alignment/>
    </xf>
    <xf numFmtId="0" fontId="84" fillId="0" borderId="94" xfId="0" applyFont="1" applyBorder="1" applyAlignment="1">
      <alignment/>
    </xf>
    <xf numFmtId="0" fontId="2" fillId="34" borderId="30" xfId="0" applyNumberFormat="1" applyFont="1" applyFill="1" applyBorder="1" applyAlignment="1" applyProtection="1">
      <alignment horizontal="center"/>
      <protection locked="0"/>
    </xf>
    <xf numFmtId="0" fontId="0" fillId="36" borderId="22" xfId="0" applyFont="1" applyFill="1" applyBorder="1" applyAlignment="1" applyProtection="1">
      <alignment/>
      <protection locked="0"/>
    </xf>
    <xf numFmtId="4" fontId="0" fillId="0" borderId="0" xfId="0" applyNumberFormat="1" applyFont="1" applyAlignment="1">
      <alignment horizontal="left" vertical="center"/>
    </xf>
    <xf numFmtId="2" fontId="88" fillId="0" borderId="0" xfId="0" applyNumberFormat="1" applyFont="1" applyAlignment="1">
      <alignment horizontal="left"/>
    </xf>
    <xf numFmtId="2" fontId="88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 wrapText="1"/>
    </xf>
    <xf numFmtId="0" fontId="8" fillId="0" borderId="22" xfId="0" applyFont="1" applyBorder="1" applyAlignment="1">
      <alignment/>
    </xf>
    <xf numFmtId="0" fontId="92" fillId="0" borderId="36" xfId="0" applyFont="1" applyBorder="1" applyAlignment="1" applyProtection="1">
      <alignment horizontal="left"/>
      <protection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95" xfId="0" applyFont="1" applyBorder="1" applyAlignment="1">
      <alignment vertical="center" wrapText="1"/>
    </xf>
    <xf numFmtId="0" fontId="80" fillId="0" borderId="38" xfId="0" applyFont="1" applyBorder="1" applyAlignment="1">
      <alignment horizontal="center" vertical="center" wrapText="1"/>
    </xf>
    <xf numFmtId="0" fontId="78" fillId="0" borderId="28" xfId="0" applyFont="1" applyBorder="1" applyAlignment="1">
      <alignment horizontal="left" vertical="center"/>
    </xf>
    <xf numFmtId="0" fontId="78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wrapText="1"/>
    </xf>
    <xf numFmtId="0" fontId="4" fillId="0" borderId="44" xfId="0" applyFont="1" applyFill="1" applyBorder="1" applyAlignment="1" applyProtection="1">
      <alignment horizontal="center"/>
      <protection/>
    </xf>
    <xf numFmtId="0" fontId="92" fillId="0" borderId="22" xfId="0" applyFont="1" applyBorder="1" applyAlignment="1">
      <alignment horizontal="center" vertical="center" wrapText="1"/>
    </xf>
    <xf numFmtId="0" fontId="52" fillId="0" borderId="22" xfId="0" applyFont="1" applyBorder="1" applyAlignment="1">
      <alignment/>
    </xf>
    <xf numFmtId="0" fontId="92" fillId="0" borderId="0" xfId="0" applyFont="1" applyBorder="1" applyAlignment="1" applyProtection="1">
      <alignment/>
      <protection/>
    </xf>
    <xf numFmtId="0" fontId="53" fillId="0" borderId="22" xfId="0" applyFont="1" applyBorder="1" applyAlignment="1" applyProtection="1">
      <alignment/>
      <protection/>
    </xf>
    <xf numFmtId="0" fontId="78" fillId="0" borderId="28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25" xfId="0" applyBorder="1" applyAlignment="1">
      <alignment/>
    </xf>
    <xf numFmtId="0" fontId="0" fillId="0" borderId="96" xfId="0" applyBorder="1" applyAlignment="1">
      <alignment/>
    </xf>
    <xf numFmtId="0" fontId="75" fillId="0" borderId="16" xfId="0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0" fillId="0" borderId="70" xfId="0" applyFont="1" applyBorder="1" applyAlignment="1">
      <alignment horizontal="center" wrapText="1"/>
    </xf>
    <xf numFmtId="0" fontId="0" fillId="0" borderId="71" xfId="0" applyFont="1" applyBorder="1" applyAlignment="1">
      <alignment horizontal="center" wrapText="1"/>
    </xf>
    <xf numFmtId="0" fontId="0" fillId="0" borderId="70" xfId="0" applyFill="1" applyBorder="1" applyAlignment="1">
      <alignment horizontal="center" wrapText="1"/>
    </xf>
    <xf numFmtId="0" fontId="0" fillId="0" borderId="71" xfId="0" applyFill="1" applyBorder="1" applyAlignment="1">
      <alignment horizontal="center" wrapText="1"/>
    </xf>
    <xf numFmtId="0" fontId="3" fillId="0" borderId="19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80" fillId="0" borderId="97" xfId="0" applyFont="1" applyBorder="1" applyAlignment="1">
      <alignment horizontal="center" vertical="center" wrapText="1"/>
    </xf>
    <xf numFmtId="0" fontId="80" fillId="0" borderId="38" xfId="0" applyFont="1" applyBorder="1" applyAlignment="1">
      <alignment horizontal="center" vertical="center" wrapText="1"/>
    </xf>
    <xf numFmtId="0" fontId="0" fillId="35" borderId="0" xfId="0" applyFill="1" applyAlignment="1">
      <alignment/>
    </xf>
    <xf numFmtId="0" fontId="73" fillId="0" borderId="13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73" fillId="0" borderId="11" xfId="0" applyFont="1" applyBorder="1" applyAlignment="1">
      <alignment horizontal="center"/>
    </xf>
    <xf numFmtId="0" fontId="92" fillId="0" borderId="36" xfId="0" applyFont="1" applyBorder="1" applyAlignment="1">
      <alignment/>
    </xf>
    <xf numFmtId="0" fontId="92" fillId="0" borderId="25" xfId="0" applyFont="1" applyBorder="1" applyAlignment="1">
      <alignment/>
    </xf>
    <xf numFmtId="0" fontId="92" fillId="0" borderId="96" xfId="0" applyFont="1" applyBorder="1" applyAlignment="1">
      <alignment/>
    </xf>
    <xf numFmtId="0" fontId="75" fillId="0" borderId="16" xfId="0" applyFont="1" applyBorder="1" applyAlignment="1">
      <alignment horizontal="left" indent="1"/>
    </xf>
    <xf numFmtId="0" fontId="75" fillId="0" borderId="14" xfId="0" applyFont="1" applyBorder="1" applyAlignment="1">
      <alignment horizontal="left" indent="1"/>
    </xf>
    <xf numFmtId="170" fontId="78" fillId="0" borderId="16" xfId="0" applyNumberFormat="1" applyFont="1" applyBorder="1" applyAlignment="1">
      <alignment horizontal="center"/>
    </xf>
    <xf numFmtId="170" fontId="78" fillId="0" borderId="14" xfId="0" applyNumberFormat="1" applyFont="1" applyBorder="1" applyAlignment="1">
      <alignment horizontal="center"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80" fillId="0" borderId="97" xfId="0" applyFont="1" applyBorder="1" applyAlignment="1" applyProtection="1">
      <alignment horizontal="center" vertical="center" wrapText="1"/>
      <protection/>
    </xf>
    <xf numFmtId="0" fontId="80" fillId="0" borderId="38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75" fillId="0" borderId="16" xfId="0" applyFont="1" applyBorder="1" applyAlignment="1" applyProtection="1">
      <alignment horizontal="center"/>
      <protection/>
    </xf>
    <xf numFmtId="0" fontId="75" fillId="0" borderId="14" xfId="0" applyFont="1" applyBorder="1" applyAlignment="1" applyProtection="1">
      <alignment horizontal="center"/>
      <protection/>
    </xf>
    <xf numFmtId="0" fontId="0" fillId="0" borderId="70" xfId="0" applyFont="1" applyBorder="1" applyAlignment="1" applyProtection="1">
      <alignment horizontal="center" wrapText="1"/>
      <protection/>
    </xf>
    <xf numFmtId="0" fontId="0" fillId="0" borderId="71" xfId="0" applyFont="1" applyBorder="1" applyAlignment="1" applyProtection="1">
      <alignment horizontal="center" wrapText="1"/>
      <protection/>
    </xf>
    <xf numFmtId="0" fontId="0" fillId="0" borderId="70" xfId="0" applyFill="1" applyBorder="1" applyAlignment="1" applyProtection="1">
      <alignment horizontal="center" wrapText="1"/>
      <protection/>
    </xf>
    <xf numFmtId="0" fontId="0" fillId="0" borderId="71" xfId="0" applyFill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21" xfId="0" applyFont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/>
      <protection/>
    </xf>
    <xf numFmtId="170" fontId="78" fillId="0" borderId="16" xfId="0" applyNumberFormat="1" applyFont="1" applyBorder="1" applyAlignment="1" applyProtection="1">
      <alignment horizontal="center"/>
      <protection/>
    </xf>
    <xf numFmtId="170" fontId="78" fillId="0" borderId="14" xfId="0" applyNumberFormat="1" applyFont="1" applyBorder="1" applyAlignment="1" applyProtection="1">
      <alignment horizontal="center"/>
      <protection/>
    </xf>
    <xf numFmtId="0" fontId="0" fillId="0" borderId="36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96" xfId="0" applyBorder="1" applyAlignment="1" applyProtection="1">
      <alignment/>
      <protection/>
    </xf>
    <xf numFmtId="0" fontId="85" fillId="0" borderId="13" xfId="0" applyFont="1" applyBorder="1" applyAlignment="1" applyProtection="1">
      <alignment horizontal="center"/>
      <protection/>
    </xf>
    <xf numFmtId="0" fontId="85" fillId="0" borderId="10" xfId="0" applyFont="1" applyBorder="1" applyAlignment="1" applyProtection="1">
      <alignment horizontal="center"/>
      <protection/>
    </xf>
    <xf numFmtId="0" fontId="85" fillId="0" borderId="11" xfId="0" applyFont="1" applyBorder="1" applyAlignment="1" applyProtection="1">
      <alignment horizontal="center"/>
      <protection/>
    </xf>
    <xf numFmtId="0" fontId="88" fillId="0" borderId="13" xfId="0" applyFont="1" applyBorder="1" applyAlignment="1" applyProtection="1">
      <alignment horizontal="center" vertical="center"/>
      <protection/>
    </xf>
    <xf numFmtId="0" fontId="88" fillId="0" borderId="10" xfId="0" applyFont="1" applyBorder="1" applyAlignment="1" applyProtection="1">
      <alignment horizontal="center" vertical="center"/>
      <protection/>
    </xf>
    <xf numFmtId="0" fontId="88" fillId="0" borderId="11" xfId="0" applyFont="1" applyBorder="1" applyAlignment="1" applyProtection="1">
      <alignment horizontal="center" vertical="center"/>
      <protection/>
    </xf>
    <xf numFmtId="0" fontId="92" fillId="0" borderId="13" xfId="0" applyFont="1" applyBorder="1" applyAlignment="1" applyProtection="1">
      <alignment horizontal="center"/>
      <protection/>
    </xf>
    <xf numFmtId="0" fontId="92" fillId="0" borderId="10" xfId="0" applyFont="1" applyBorder="1" applyAlignment="1" applyProtection="1">
      <alignment horizontal="center"/>
      <protection/>
    </xf>
    <xf numFmtId="0" fontId="92" fillId="0" borderId="11" xfId="0" applyFont="1" applyBorder="1" applyAlignment="1" applyProtection="1">
      <alignment horizontal="center"/>
      <protection/>
    </xf>
    <xf numFmtId="0" fontId="76" fillId="0" borderId="36" xfId="0" applyFont="1" applyBorder="1" applyAlignment="1" applyProtection="1">
      <alignment/>
      <protection/>
    </xf>
    <xf numFmtId="0" fontId="76" fillId="0" borderId="25" xfId="0" applyFont="1" applyBorder="1" applyAlignment="1" applyProtection="1">
      <alignment/>
      <protection/>
    </xf>
    <xf numFmtId="0" fontId="76" fillId="0" borderId="96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95" xfId="0" applyFont="1" applyBorder="1" applyAlignment="1" applyProtection="1">
      <alignment vertical="center" wrapText="1"/>
      <protection/>
    </xf>
    <xf numFmtId="0" fontId="76" fillId="0" borderId="36" xfId="0" applyFont="1" applyBorder="1" applyAlignment="1" applyProtection="1">
      <alignment horizontal="left"/>
      <protection/>
    </xf>
    <xf numFmtId="0" fontId="76" fillId="0" borderId="25" xfId="0" applyFont="1" applyBorder="1" applyAlignment="1" applyProtection="1">
      <alignment horizontal="left"/>
      <protection/>
    </xf>
    <xf numFmtId="0" fontId="92" fillId="0" borderId="13" xfId="0" applyFont="1" applyBorder="1" applyAlignment="1" applyProtection="1">
      <alignment horizontal="center" vertical="center"/>
      <protection/>
    </xf>
    <xf numFmtId="0" fontId="92" fillId="0" borderId="10" xfId="0" applyFont="1" applyBorder="1" applyAlignment="1" applyProtection="1">
      <alignment horizontal="center" vertical="center"/>
      <protection/>
    </xf>
    <xf numFmtId="0" fontId="92" fillId="0" borderId="11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85" fillId="0" borderId="13" xfId="0" applyFont="1" applyBorder="1" applyAlignment="1" applyProtection="1">
      <alignment/>
      <protection/>
    </xf>
    <xf numFmtId="0" fontId="86" fillId="0" borderId="10" xfId="0" applyFont="1" applyBorder="1" applyAlignment="1" applyProtection="1">
      <alignment/>
      <protection/>
    </xf>
    <xf numFmtId="0" fontId="86" fillId="0" borderId="11" xfId="0" applyFont="1" applyBorder="1" applyAlignment="1" applyProtection="1">
      <alignment/>
      <protection/>
    </xf>
    <xf numFmtId="0" fontId="93" fillId="0" borderId="21" xfId="0" applyFont="1" applyBorder="1" applyAlignment="1" applyProtection="1">
      <alignment horizontal="center" textRotation="90" wrapText="1"/>
      <protection/>
    </xf>
    <xf numFmtId="0" fontId="73" fillId="0" borderId="22" xfId="0" applyFont="1" applyBorder="1" applyAlignment="1" applyProtection="1">
      <alignment horizontal="center" textRotation="90" wrapText="1"/>
      <protection/>
    </xf>
    <xf numFmtId="0" fontId="94" fillId="0" borderId="21" xfId="0" applyFont="1" applyBorder="1" applyAlignment="1" applyProtection="1">
      <alignment horizontal="distributed" textRotation="90"/>
      <protection/>
    </xf>
    <xf numFmtId="0" fontId="94" fillId="0" borderId="22" xfId="0" applyFont="1" applyBorder="1" applyAlignment="1" applyProtection="1">
      <alignment horizontal="distributed" textRotation="90"/>
      <protection/>
    </xf>
    <xf numFmtId="0" fontId="0" fillId="0" borderId="21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96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18" xfId="0" applyFill="1" applyBorder="1" applyAlignment="1" applyProtection="1">
      <alignment horizontal="center" wrapText="1"/>
      <protection/>
    </xf>
    <xf numFmtId="0" fontId="0" fillId="0" borderId="21" xfId="0" applyFill="1" applyBorder="1" applyAlignment="1" applyProtection="1">
      <alignment horizontal="center" wrapText="1"/>
      <protection/>
    </xf>
    <xf numFmtId="0" fontId="80" fillId="0" borderId="18" xfId="0" applyFont="1" applyBorder="1" applyAlignment="1" applyProtection="1">
      <alignment horizontal="center" vertical="center" wrapText="1"/>
      <protection/>
    </xf>
    <xf numFmtId="0" fontId="80" fillId="0" borderId="21" xfId="0" applyFont="1" applyBorder="1" applyAlignment="1" applyProtection="1">
      <alignment horizontal="center" vertical="center" wrapText="1"/>
      <protection/>
    </xf>
    <xf numFmtId="0" fontId="94" fillId="0" borderId="18" xfId="0" applyFont="1" applyBorder="1" applyAlignment="1" applyProtection="1">
      <alignment horizontal="center" vertical="top" wrapText="1"/>
      <protection/>
    </xf>
    <xf numFmtId="0" fontId="94" fillId="0" borderId="21" xfId="0" applyFont="1" applyBorder="1" applyAlignment="1" applyProtection="1">
      <alignment horizontal="center" vertical="top" wrapText="1"/>
      <protection/>
    </xf>
    <xf numFmtId="2" fontId="95" fillId="0" borderId="18" xfId="0" applyNumberFormat="1" applyFont="1" applyBorder="1" applyAlignment="1" applyProtection="1">
      <alignment horizontal="center" vertical="center" wrapText="1"/>
      <protection/>
    </xf>
    <xf numFmtId="2" fontId="95" fillId="0" borderId="21" xfId="0" applyNumberFormat="1" applyFont="1" applyBorder="1" applyAlignment="1" applyProtection="1">
      <alignment horizontal="center" vertical="center" wrapText="1"/>
      <protection/>
    </xf>
    <xf numFmtId="0" fontId="95" fillId="0" borderId="18" xfId="0" applyFont="1" applyBorder="1" applyAlignment="1" applyProtection="1">
      <alignment horizontal="center" vertical="center" wrapText="1"/>
      <protection/>
    </xf>
    <xf numFmtId="0" fontId="95" fillId="0" borderId="21" xfId="0" applyFont="1" applyBorder="1" applyAlignment="1" applyProtection="1">
      <alignment horizontal="center" vertical="center" wrapText="1"/>
      <protection/>
    </xf>
    <xf numFmtId="0" fontId="75" fillId="0" borderId="17" xfId="0" applyFont="1" applyBorder="1" applyAlignment="1" applyProtection="1">
      <alignment horizontal="center"/>
      <protection/>
    </xf>
    <xf numFmtId="0" fontId="76" fillId="0" borderId="16" xfId="0" applyFont="1" applyBorder="1" applyAlignment="1" applyProtection="1">
      <alignment horizontal="center"/>
      <protection/>
    </xf>
    <xf numFmtId="0" fontId="76" fillId="0" borderId="17" xfId="0" applyFont="1" applyBorder="1" applyAlignment="1" applyProtection="1">
      <alignment horizontal="center"/>
      <protection/>
    </xf>
    <xf numFmtId="0" fontId="73" fillId="0" borderId="13" xfId="0" applyFont="1" applyBorder="1" applyAlignment="1" applyProtection="1">
      <alignment horizontal="center"/>
      <protection/>
    </xf>
    <xf numFmtId="0" fontId="73" fillId="0" borderId="10" xfId="0" applyFont="1" applyBorder="1" applyAlignment="1" applyProtection="1">
      <alignment horizontal="center"/>
      <protection/>
    </xf>
    <xf numFmtId="0" fontId="73" fillId="0" borderId="11" xfId="0" applyFont="1" applyBorder="1" applyAlignment="1" applyProtection="1">
      <alignment horizontal="center"/>
      <protection/>
    </xf>
    <xf numFmtId="0" fontId="89" fillId="0" borderId="40" xfId="0" applyFont="1" applyBorder="1" applyAlignment="1">
      <alignment vertical="center"/>
    </xf>
    <xf numFmtId="0" fontId="88" fillId="0" borderId="0" xfId="0" applyFont="1" applyAlignment="1">
      <alignment vertical="center"/>
    </xf>
    <xf numFmtId="0" fontId="89" fillId="0" borderId="0" xfId="0" applyFont="1" applyBorder="1" applyAlignment="1">
      <alignment vertical="center"/>
    </xf>
    <xf numFmtId="0" fontId="84" fillId="0" borderId="93" xfId="0" applyFont="1" applyBorder="1" applyAlignment="1">
      <alignment/>
    </xf>
    <xf numFmtId="0" fontId="84" fillId="0" borderId="94" xfId="0" applyFont="1" applyBorder="1" applyAlignment="1">
      <alignment/>
    </xf>
    <xf numFmtId="0" fontId="73" fillId="35" borderId="92" xfId="0" applyFont="1" applyFill="1" applyBorder="1" applyAlignment="1">
      <alignment/>
    </xf>
    <xf numFmtId="0" fontId="73" fillId="35" borderId="41" xfId="0" applyFont="1" applyFill="1" applyBorder="1" applyAlignment="1">
      <alignment/>
    </xf>
    <xf numFmtId="0" fontId="73" fillId="35" borderId="94" xfId="0" applyFont="1" applyFill="1" applyBorder="1" applyAlignment="1">
      <alignment/>
    </xf>
    <xf numFmtId="0" fontId="0" fillId="35" borderId="92" xfId="0" applyFill="1" applyBorder="1" applyAlignment="1">
      <alignment/>
    </xf>
    <xf numFmtId="0" fontId="0" fillId="35" borderId="41" xfId="0" applyFill="1" applyBorder="1" applyAlignment="1">
      <alignment/>
    </xf>
    <xf numFmtId="0" fontId="0" fillId="35" borderId="94" xfId="0" applyFill="1" applyBorder="1" applyAlignment="1">
      <alignment/>
    </xf>
    <xf numFmtId="0" fontId="78" fillId="0" borderId="91" xfId="0" applyFont="1" applyBorder="1" applyAlignment="1">
      <alignment horizontal="center" vertical="center" wrapText="1"/>
    </xf>
    <xf numFmtId="0" fontId="78" fillId="0" borderId="43" xfId="0" applyFont="1" applyBorder="1" applyAlignment="1">
      <alignment horizontal="center" vertical="center" wrapText="1"/>
    </xf>
    <xf numFmtId="0" fontId="78" fillId="0" borderId="60" xfId="0" applyFont="1" applyBorder="1" applyAlignment="1">
      <alignment horizontal="center" vertical="center" wrapText="1"/>
    </xf>
    <xf numFmtId="0" fontId="78" fillId="0" borderId="98" xfId="0" applyFont="1" applyBorder="1" applyAlignment="1">
      <alignment horizontal="center" vertical="center" wrapText="1"/>
    </xf>
    <xf numFmtId="0" fontId="81" fillId="0" borderId="49" xfId="0" applyFont="1" applyBorder="1" applyAlignment="1">
      <alignment horizontal="center" vertical="center" wrapText="1"/>
    </xf>
    <xf numFmtId="0" fontId="81" fillId="0" borderId="38" xfId="0" applyFont="1" applyBorder="1" applyAlignment="1">
      <alignment horizontal="center" vertical="center" wrapText="1"/>
    </xf>
    <xf numFmtId="0" fontId="81" fillId="0" borderId="52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78" fillId="0" borderId="61" xfId="0" applyFont="1" applyBorder="1" applyAlignment="1">
      <alignment horizontal="center" vertical="center" wrapText="1"/>
    </xf>
    <xf numFmtId="2" fontId="78" fillId="0" borderId="39" xfId="0" applyNumberFormat="1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40" xfId="0" applyFont="1" applyBorder="1" applyAlignment="1">
      <alignment vertical="center"/>
    </xf>
    <xf numFmtId="0" fontId="78" fillId="0" borderId="50" xfId="0" applyFont="1" applyBorder="1" applyAlignment="1">
      <alignment horizontal="center" vertical="center" wrapText="1"/>
    </xf>
    <xf numFmtId="0" fontId="81" fillId="0" borderId="97" xfId="0" applyFont="1" applyBorder="1" applyAlignment="1">
      <alignment horizontal="center" vertical="center" wrapText="1"/>
    </xf>
    <xf numFmtId="0" fontId="78" fillId="0" borderId="36" xfId="0" applyFont="1" applyBorder="1" applyAlignment="1">
      <alignment horizontal="center" vertical="center" wrapText="1"/>
    </xf>
    <xf numFmtId="0" fontId="78" fillId="0" borderId="96" xfId="0" applyFont="1" applyBorder="1" applyAlignment="1">
      <alignment horizontal="center" vertical="center" wrapText="1"/>
    </xf>
    <xf numFmtId="0" fontId="76" fillId="0" borderId="60" xfId="0" applyFont="1" applyBorder="1" applyAlignment="1">
      <alignment horizontal="center" vertical="center" wrapText="1"/>
    </xf>
    <xf numFmtId="0" fontId="76" fillId="0" borderId="98" xfId="0" applyFont="1" applyBorder="1" applyAlignment="1">
      <alignment horizontal="center" vertical="center" wrapText="1"/>
    </xf>
    <xf numFmtId="0" fontId="78" fillId="0" borderId="37" xfId="0" applyFont="1" applyBorder="1" applyAlignment="1">
      <alignment horizontal="center" vertical="center" wrapText="1"/>
    </xf>
    <xf numFmtId="0" fontId="78" fillId="0" borderId="62" xfId="0" applyFont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0" fontId="78" fillId="0" borderId="39" xfId="0" applyFont="1" applyBorder="1" applyAlignment="1">
      <alignment vertical="center"/>
    </xf>
    <xf numFmtId="0" fontId="81" fillId="0" borderId="26" xfId="0" applyFont="1" applyBorder="1" applyAlignment="1">
      <alignment vertical="center" wrapText="1"/>
    </xf>
    <xf numFmtId="0" fontId="81" fillId="0" borderId="26" xfId="0" applyFont="1" applyBorder="1" applyAlignment="1">
      <alignment horizontal="center" vertical="center" wrapText="1"/>
    </xf>
    <xf numFmtId="0" fontId="78" fillId="0" borderId="26" xfId="0" applyFont="1" applyBorder="1" applyAlignment="1">
      <alignment vertical="center" wrapText="1"/>
    </xf>
    <xf numFmtId="0" fontId="78" fillId="0" borderId="31" xfId="0" applyFont="1" applyBorder="1" applyAlignment="1">
      <alignment vertical="center" wrapText="1"/>
    </xf>
    <xf numFmtId="0" fontId="78" fillId="0" borderId="26" xfId="0" applyFont="1" applyBorder="1" applyAlignment="1">
      <alignment horizontal="center" vertical="center" wrapText="1"/>
    </xf>
    <xf numFmtId="0" fontId="78" fillId="0" borderId="31" xfId="0" applyFont="1" applyBorder="1" applyAlignment="1">
      <alignment horizontal="center" vertical="center" wrapText="1"/>
    </xf>
    <xf numFmtId="0" fontId="91" fillId="0" borderId="26" xfId="0" applyFont="1" applyBorder="1" applyAlignment="1">
      <alignment vertical="center" wrapText="1"/>
    </xf>
    <xf numFmtId="0" fontId="87" fillId="0" borderId="26" xfId="0" applyFont="1" applyBorder="1" applyAlignment="1">
      <alignment vertical="center" wrapText="1"/>
    </xf>
    <xf numFmtId="0" fontId="87" fillId="0" borderId="31" xfId="0" applyFont="1" applyBorder="1" applyAlignment="1">
      <alignment vertical="center" wrapText="1"/>
    </xf>
    <xf numFmtId="0" fontId="78" fillId="0" borderId="28" xfId="0" applyFont="1" applyBorder="1" applyAlignment="1">
      <alignment horizontal="center" vertical="center" wrapText="1"/>
    </xf>
    <xf numFmtId="0" fontId="78" fillId="0" borderId="29" xfId="0" applyFont="1" applyBorder="1" applyAlignment="1">
      <alignment horizontal="center" vertical="center" wrapText="1"/>
    </xf>
    <xf numFmtId="0" fontId="78" fillId="0" borderId="4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oel\Documents\Scoring%20Programs\Master%20programs\East%20Anglian%20league%20old\East%20Anglian%20league%20utilities%202017%20v1%20-%207%20CLU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setup"/>
      <sheetName val="Field cards - horizontal jumps"/>
      <sheetName val="Field cards - shot &amp; discus"/>
      <sheetName val="Field cards - Javelin &amp; Hammer"/>
      <sheetName val="Field Cards - Highjump"/>
      <sheetName val="Match specific timetable"/>
      <sheetName val="General timetable"/>
      <sheetName val="Lane Draw - 7 club matches"/>
      <sheetName val="Sheet1"/>
    </sheetNames>
    <sheetDataSet>
      <sheetData sheetId="5">
        <row r="14">
          <cell r="C14" t="str">
            <v>U15 Girls</v>
          </cell>
        </row>
        <row r="16">
          <cell r="C16" t="str">
            <v>U13 Boys</v>
          </cell>
        </row>
        <row r="18">
          <cell r="C18" t="str">
            <v>U17 Men</v>
          </cell>
        </row>
        <row r="20">
          <cell r="C20" t="str">
            <v>.</v>
          </cell>
        </row>
        <row r="22">
          <cell r="C22" t="str">
            <v>U15 Girls</v>
          </cell>
        </row>
        <row r="24">
          <cell r="C24" t="str">
            <v>U13 Boys</v>
          </cell>
        </row>
        <row r="26">
          <cell r="C26" t="str">
            <v>U17 Men</v>
          </cell>
        </row>
        <row r="29">
          <cell r="C29" t="str">
            <v>U11 Boys</v>
          </cell>
        </row>
        <row r="31">
          <cell r="C31" t="str">
            <v>U17 Men</v>
          </cell>
        </row>
        <row r="33">
          <cell r="C33" t="str">
            <v>U15 Girls</v>
          </cell>
        </row>
        <row r="35">
          <cell r="C35" t="str">
            <v>U15 Boys</v>
          </cell>
        </row>
        <row r="37">
          <cell r="C37" t="str">
            <v>U13 Girls</v>
          </cell>
        </row>
        <row r="38">
          <cell r="C38" t="str">
            <v>U15 Girls</v>
          </cell>
        </row>
        <row r="39">
          <cell r="C39" t="str">
            <v>Sen. Women</v>
          </cell>
        </row>
        <row r="40">
          <cell r="C40" t="str">
            <v>U13 Boys</v>
          </cell>
        </row>
        <row r="41">
          <cell r="C41" t="str">
            <v>U15 Boys</v>
          </cell>
        </row>
        <row r="42">
          <cell r="C42" t="str">
            <v>U17 Men + Sen Men</v>
          </cell>
        </row>
        <row r="45">
          <cell r="C45" t="str">
            <v>U13 Girls</v>
          </cell>
        </row>
        <row r="47">
          <cell r="C47" t="str">
            <v>Sen. Women</v>
          </cell>
        </row>
        <row r="49">
          <cell r="C49" t="str">
            <v>U15 Boys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3">
      <selection activeCell="C3" sqref="C3"/>
    </sheetView>
  </sheetViews>
  <sheetFormatPr defaultColWidth="9.140625" defaultRowHeight="15"/>
  <cols>
    <col min="1" max="1" width="12.28125" style="0" customWidth="1"/>
    <col min="2" max="2" width="15.140625" style="0" customWidth="1"/>
    <col min="3" max="3" width="12.8515625" style="0" customWidth="1"/>
    <col min="4" max="4" width="11.00390625" style="0" bestFit="1" customWidth="1"/>
  </cols>
  <sheetData>
    <row r="1" spans="1:4" ht="15">
      <c r="A1" s="69"/>
      <c r="B1" s="69"/>
      <c r="C1" s="70" t="s">
        <v>143</v>
      </c>
      <c r="D1" s="70" t="s">
        <v>144</v>
      </c>
    </row>
    <row r="2" spans="1:4" ht="15.75" thickBot="1">
      <c r="A2" s="69"/>
      <c r="B2" s="69"/>
      <c r="C2" s="70"/>
      <c r="D2" s="22" t="s">
        <v>145</v>
      </c>
    </row>
    <row r="3" spans="1:22" ht="15.75" thickBot="1">
      <c r="A3" s="71" t="s">
        <v>146</v>
      </c>
      <c r="B3" s="72"/>
      <c r="C3" s="73" t="s">
        <v>149</v>
      </c>
      <c r="D3" s="74" t="s">
        <v>149</v>
      </c>
      <c r="E3" t="s">
        <v>121</v>
      </c>
      <c r="I3" s="174" t="s">
        <v>177</v>
      </c>
      <c r="J3" s="174"/>
      <c r="K3" s="174"/>
      <c r="L3" s="174"/>
      <c r="M3" s="175"/>
      <c r="N3" s="175"/>
      <c r="O3" s="175"/>
      <c r="P3" s="175"/>
      <c r="Q3" s="175"/>
      <c r="R3" s="175"/>
      <c r="S3" s="175"/>
      <c r="T3" s="175"/>
      <c r="U3" s="175"/>
      <c r="V3" s="175"/>
    </row>
    <row r="4" spans="1:22" ht="15.75" thickBot="1">
      <c r="A4" s="71" t="s">
        <v>147</v>
      </c>
      <c r="B4" s="72"/>
      <c r="C4" s="74" t="s">
        <v>149</v>
      </c>
      <c r="D4" s="74" t="s">
        <v>149</v>
      </c>
      <c r="E4" t="s">
        <v>116</v>
      </c>
      <c r="I4" s="80" t="s">
        <v>178</v>
      </c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</row>
    <row r="5" spans="1:22" ht="15.75" thickBot="1">
      <c r="A5" s="71" t="s">
        <v>148</v>
      </c>
      <c r="B5" s="72"/>
      <c r="C5" s="74" t="s">
        <v>149</v>
      </c>
      <c r="D5" s="74" t="s">
        <v>149</v>
      </c>
      <c r="E5" t="s">
        <v>126</v>
      </c>
      <c r="I5" s="176" t="s">
        <v>201</v>
      </c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</row>
    <row r="6" spans="1:22" ht="15.75" thickBot="1">
      <c r="A6" s="69"/>
      <c r="B6" s="69"/>
      <c r="C6" s="74" t="s">
        <v>149</v>
      </c>
      <c r="D6" s="74" t="s">
        <v>149</v>
      </c>
      <c r="E6" s="147" t="s">
        <v>123</v>
      </c>
      <c r="I6" s="176" t="s">
        <v>202</v>
      </c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</row>
    <row r="7" spans="1:22" ht="15.75" thickBot="1">
      <c r="A7" s="69"/>
      <c r="B7" s="69"/>
      <c r="C7" s="74" t="s">
        <v>149</v>
      </c>
      <c r="D7" s="74" t="s">
        <v>149</v>
      </c>
      <c r="E7" s="147" t="s">
        <v>110</v>
      </c>
      <c r="I7" s="176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</row>
    <row r="8" spans="1:22" ht="15.75" thickBot="1">
      <c r="A8" s="69"/>
      <c r="B8" s="69"/>
      <c r="C8" s="74" t="s">
        <v>149</v>
      </c>
      <c r="D8" s="74" t="s">
        <v>149</v>
      </c>
      <c r="E8" s="147" t="s">
        <v>111</v>
      </c>
      <c r="I8" s="177" t="s">
        <v>179</v>
      </c>
      <c r="J8" s="178"/>
      <c r="K8" s="178"/>
      <c r="L8" s="178"/>
      <c r="M8" s="178"/>
      <c r="N8" s="175"/>
      <c r="O8" s="175"/>
      <c r="P8" s="175"/>
      <c r="Q8" s="175"/>
      <c r="R8" s="175"/>
      <c r="S8" s="175"/>
      <c r="T8" s="175"/>
      <c r="U8" s="175"/>
      <c r="V8" s="175"/>
    </row>
    <row r="9" spans="1:22" ht="15.75" thickBot="1">
      <c r="A9" s="69"/>
      <c r="B9" s="69"/>
      <c r="C9" s="74" t="s">
        <v>149</v>
      </c>
      <c r="D9" s="74" t="s">
        <v>149</v>
      </c>
      <c r="E9" t="s">
        <v>229</v>
      </c>
      <c r="I9" s="178" t="s">
        <v>180</v>
      </c>
      <c r="J9" s="178"/>
      <c r="K9" s="178"/>
      <c r="L9" s="178"/>
      <c r="M9" s="178"/>
      <c r="N9" s="175"/>
      <c r="O9" s="175"/>
      <c r="P9" s="175"/>
      <c r="Q9" s="175"/>
      <c r="R9" s="175"/>
      <c r="S9" s="175"/>
      <c r="T9" s="175"/>
      <c r="U9" s="175"/>
      <c r="V9" s="175"/>
    </row>
    <row r="10" spans="1:22" ht="15.75" thickBot="1">
      <c r="A10" s="69"/>
      <c r="B10" s="69"/>
      <c r="C10" s="74" t="s">
        <v>149</v>
      </c>
      <c r="D10" s="483" t="s">
        <v>149</v>
      </c>
      <c r="E10" t="s">
        <v>230</v>
      </c>
      <c r="I10" s="178" t="s">
        <v>181</v>
      </c>
      <c r="J10" s="178"/>
      <c r="K10" s="178"/>
      <c r="L10" s="178"/>
      <c r="M10" s="178"/>
      <c r="N10" s="175"/>
      <c r="O10" s="175"/>
      <c r="P10" s="175"/>
      <c r="Q10" s="175"/>
      <c r="R10" s="175"/>
      <c r="S10" s="175"/>
      <c r="T10" s="175"/>
      <c r="U10" s="175"/>
      <c r="V10" s="175"/>
    </row>
    <row r="11" spans="1:22" ht="15">
      <c r="A11" s="69"/>
      <c r="B11" s="75" t="s">
        <v>150</v>
      </c>
      <c r="C11" t="s">
        <v>151</v>
      </c>
      <c r="D11" t="s">
        <v>152</v>
      </c>
      <c r="I11" s="178" t="s">
        <v>182</v>
      </c>
      <c r="J11" s="178"/>
      <c r="K11" s="178"/>
      <c r="L11" s="178"/>
      <c r="M11" s="178"/>
      <c r="N11" s="175"/>
      <c r="O11" s="175"/>
      <c r="P11" s="175"/>
      <c r="Q11" s="175"/>
      <c r="R11" s="175"/>
      <c r="S11" s="175"/>
      <c r="T11" s="175"/>
      <c r="U11" s="175"/>
      <c r="V11" s="175"/>
    </row>
    <row r="12" spans="1:22" ht="15">
      <c r="A12" s="69"/>
      <c r="B12" s="76"/>
      <c r="C12" s="36"/>
      <c r="D12" s="36"/>
      <c r="I12" s="178" t="s">
        <v>183</v>
      </c>
      <c r="J12" s="178"/>
      <c r="K12" s="178"/>
      <c r="L12" s="178"/>
      <c r="M12" s="178"/>
      <c r="N12" s="175"/>
      <c r="O12" s="175"/>
      <c r="P12" s="175"/>
      <c r="Q12" s="175"/>
      <c r="R12" s="175"/>
      <c r="S12" s="175"/>
      <c r="T12" s="175"/>
      <c r="U12" s="175"/>
      <c r="V12" s="175"/>
    </row>
    <row r="13" spans="1:22" s="363" customFormat="1" ht="15">
      <c r="A13" s="439" t="s">
        <v>299</v>
      </c>
      <c r="B13" s="440"/>
      <c r="C13" s="484" t="s">
        <v>149</v>
      </c>
      <c r="D13" s="36"/>
      <c r="I13" s="178"/>
      <c r="J13" s="178"/>
      <c r="K13" s="178"/>
      <c r="L13" s="178"/>
      <c r="M13" s="178"/>
      <c r="N13" s="435"/>
      <c r="O13" s="435"/>
      <c r="P13" s="435"/>
      <c r="Q13" s="435"/>
      <c r="R13" s="435"/>
      <c r="S13" s="435"/>
      <c r="T13" s="435"/>
      <c r="U13" s="435"/>
      <c r="V13" s="435"/>
    </row>
    <row r="14" spans="1:22" s="363" customFormat="1" ht="15">
      <c r="A14" s="439" t="s">
        <v>305</v>
      </c>
      <c r="B14" s="440"/>
      <c r="C14" s="36"/>
      <c r="D14" s="36"/>
      <c r="I14" s="178"/>
      <c r="J14" s="178"/>
      <c r="K14" s="178"/>
      <c r="L14" s="178"/>
      <c r="M14" s="178"/>
      <c r="N14" s="435"/>
      <c r="O14" s="435"/>
      <c r="P14" s="435"/>
      <c r="Q14" s="435"/>
      <c r="R14" s="435"/>
      <c r="S14" s="435"/>
      <c r="T14" s="435"/>
      <c r="U14" s="435"/>
      <c r="V14" s="435"/>
    </row>
    <row r="15" spans="9:22" ht="15">
      <c r="I15" s="175"/>
      <c r="J15" s="178"/>
      <c r="K15" s="178"/>
      <c r="L15" s="178"/>
      <c r="M15" s="178"/>
      <c r="N15" s="175"/>
      <c r="O15" s="175"/>
      <c r="P15" s="175"/>
      <c r="Q15" s="175"/>
      <c r="R15" s="175"/>
      <c r="S15" s="175"/>
      <c r="T15" s="175"/>
      <c r="U15" s="175"/>
      <c r="V15" s="175"/>
    </row>
    <row r="16" spans="1:22" ht="15">
      <c r="A16" s="80" t="s">
        <v>154</v>
      </c>
      <c r="B16" s="81"/>
      <c r="C16" s="81"/>
      <c r="D16" s="81"/>
      <c r="I16" s="179" t="s">
        <v>196</v>
      </c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</row>
    <row r="17" spans="1:22" ht="15">
      <c r="A17" s="80" t="s">
        <v>155</v>
      </c>
      <c r="B17" s="81"/>
      <c r="C17" s="81"/>
      <c r="D17" s="81"/>
      <c r="I17" s="180" t="s">
        <v>184</v>
      </c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</row>
    <row r="18" spans="9:22" ht="15">
      <c r="I18" s="180" t="s">
        <v>185</v>
      </c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</row>
    <row r="19" spans="1:22" ht="15">
      <c r="A19" s="82" t="s">
        <v>156</v>
      </c>
      <c r="B19" s="182" t="s">
        <v>149</v>
      </c>
      <c r="C19" s="82" t="s">
        <v>157</v>
      </c>
      <c r="D19" s="183" t="s">
        <v>149</v>
      </c>
      <c r="I19" s="180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</row>
    <row r="20" spans="9:22" ht="15">
      <c r="I20" s="179" t="s">
        <v>193</v>
      </c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</row>
    <row r="21" spans="9:22" ht="15">
      <c r="I21" s="180" t="s">
        <v>184</v>
      </c>
      <c r="J21" s="175"/>
      <c r="K21" s="175"/>
      <c r="L21" s="175"/>
      <c r="M21" s="175"/>
      <c r="N21" s="175"/>
      <c r="O21" s="175"/>
      <c r="P21" s="175"/>
      <c r="Q21" s="180"/>
      <c r="R21" s="175"/>
      <c r="S21" s="175"/>
      <c r="T21" s="175"/>
      <c r="U21" s="175"/>
      <c r="V21" s="175"/>
    </row>
    <row r="22" spans="9:22" ht="15">
      <c r="I22" s="180" t="s">
        <v>194</v>
      </c>
      <c r="J22" s="175"/>
      <c r="K22" s="175"/>
      <c r="L22" s="175"/>
      <c r="M22" s="175"/>
      <c r="N22" s="175"/>
      <c r="O22" s="175"/>
      <c r="P22" s="175"/>
      <c r="Q22" s="180"/>
      <c r="R22" s="175"/>
      <c r="S22" s="175"/>
      <c r="T22" s="175"/>
      <c r="U22" s="175"/>
      <c r="V22" s="175"/>
    </row>
    <row r="23" spans="9:22" ht="15">
      <c r="I23" s="180" t="s">
        <v>195</v>
      </c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</row>
    <row r="24" spans="1:22" ht="15">
      <c r="A24" s="75"/>
      <c r="B24" s="77"/>
      <c r="C24" s="78" t="s">
        <v>153</v>
      </c>
      <c r="D24" s="79">
        <f>SUM(D15:D22)</f>
        <v>0</v>
      </c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</row>
    <row r="25" spans="2:22" ht="15">
      <c r="B25" s="19"/>
      <c r="C25" s="19"/>
      <c r="D25" s="19"/>
      <c r="I25" s="179" t="s">
        <v>197</v>
      </c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</row>
    <row r="26" spans="9:22" ht="15">
      <c r="I26" s="180" t="s">
        <v>198</v>
      </c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</row>
    <row r="27" spans="9:22" ht="15"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</row>
    <row r="28" spans="9:22" ht="15"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</row>
  </sheetData>
  <sheetProtection password="CAC7" sheet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1"/>
  <sheetViews>
    <sheetView workbookViewId="0" topLeftCell="A100">
      <selection activeCell="O109" sqref="O109"/>
    </sheetView>
  </sheetViews>
  <sheetFormatPr defaultColWidth="9.140625" defaultRowHeight="15"/>
  <cols>
    <col min="1" max="2" width="12.7109375" style="0" customWidth="1"/>
    <col min="3" max="3" width="8.28125" style="0" customWidth="1"/>
    <col min="4" max="9" width="10.7109375" style="0" customWidth="1"/>
    <col min="10" max="11" width="9.140625" style="0" customWidth="1"/>
  </cols>
  <sheetData>
    <row r="1" spans="1:22" ht="18.75" customHeight="1">
      <c r="A1" s="644" t="s">
        <v>162</v>
      </c>
      <c r="B1" s="644"/>
      <c r="C1" s="644" t="s">
        <v>163</v>
      </c>
      <c r="D1" s="644"/>
      <c r="E1" s="84" t="str">
        <f>Teamsetup!B19</f>
        <v>-</v>
      </c>
      <c r="F1" s="147"/>
      <c r="G1" s="85" t="s">
        <v>164</v>
      </c>
      <c r="H1" s="90" t="str">
        <f>Teamsetup!D19</f>
        <v>-</v>
      </c>
      <c r="I1" s="119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1:11" s="147" customFormat="1" ht="18.75" customHeight="1" thickBot="1">
      <c r="A2" s="119"/>
      <c r="B2" s="119"/>
      <c r="C2" s="119"/>
      <c r="D2" s="119"/>
      <c r="E2" s="119"/>
      <c r="F2" s="119"/>
      <c r="G2" s="84"/>
      <c r="H2" s="84"/>
      <c r="I2" s="119"/>
      <c r="J2" s="85"/>
      <c r="K2" s="90"/>
    </row>
    <row r="3" spans="1:21" s="147" customFormat="1" ht="18.75" customHeight="1">
      <c r="A3" s="161" t="str">
        <f>Teamsetup!$E$3</f>
        <v>Club 1</v>
      </c>
      <c r="B3" s="646" t="str">
        <f>Teamsetup!$C$3</f>
        <v>-</v>
      </c>
      <c r="C3" s="646"/>
      <c r="D3" s="167" t="str">
        <f>Teamsetup!$D$3</f>
        <v>-</v>
      </c>
      <c r="E3" s="167"/>
      <c r="F3" s="167" t="str">
        <f>Teamsetup!$E$6</f>
        <v>Club 4</v>
      </c>
      <c r="G3" s="658" t="str">
        <f>Teamsetup!$C$6</f>
        <v>-</v>
      </c>
      <c r="H3" s="658"/>
      <c r="I3" s="162" t="str">
        <f>Teamsetup!$D$6</f>
        <v>-</v>
      </c>
      <c r="K3" s="90"/>
      <c r="N3" s="657" t="s">
        <v>189</v>
      </c>
      <c r="O3" s="657"/>
      <c r="P3" s="657"/>
      <c r="Q3" s="657"/>
      <c r="R3" s="657"/>
      <c r="S3" s="657"/>
      <c r="T3" s="657"/>
      <c r="U3" s="657"/>
    </row>
    <row r="4" spans="1:21" s="147" customFormat="1" ht="18.75" customHeight="1">
      <c r="A4" s="163" t="str">
        <f>Teamsetup!$E$4</f>
        <v>Club 2</v>
      </c>
      <c r="B4" s="647" t="str">
        <f>Teamsetup!$C$4</f>
        <v>-</v>
      </c>
      <c r="C4" s="647"/>
      <c r="D4" s="168" t="str">
        <f>Teamsetup!$D$4</f>
        <v>-</v>
      </c>
      <c r="E4" s="168"/>
      <c r="F4" s="168" t="str">
        <f>Teamsetup!$E$7</f>
        <v>Club 5</v>
      </c>
      <c r="G4" s="647" t="str">
        <f>Teamsetup!$C$7</f>
        <v>-</v>
      </c>
      <c r="H4" s="647"/>
      <c r="I4" s="164" t="str">
        <f>Teamsetup!$D$7</f>
        <v>-</v>
      </c>
      <c r="K4" s="90"/>
      <c r="N4" s="175" t="s">
        <v>190</v>
      </c>
      <c r="O4" s="175"/>
      <c r="P4" s="175"/>
      <c r="Q4" s="181"/>
      <c r="R4" s="171"/>
      <c r="S4" s="171"/>
      <c r="T4" s="171"/>
      <c r="U4" s="171"/>
    </row>
    <row r="5" spans="1:11" s="147" customFormat="1" ht="18.75" customHeight="1" thickBot="1">
      <c r="A5" s="165" t="str">
        <f>Teamsetup!$E$5</f>
        <v>Club 3</v>
      </c>
      <c r="B5" s="648" t="str">
        <f>Teamsetup!$C$5</f>
        <v>-</v>
      </c>
      <c r="C5" s="648"/>
      <c r="D5" s="169" t="str">
        <f>Teamsetup!$D$5</f>
        <v>-</v>
      </c>
      <c r="E5" s="169"/>
      <c r="F5" s="169" t="str">
        <f>Teamsetup!$E$8</f>
        <v>Club 6</v>
      </c>
      <c r="G5" s="648" t="str">
        <f>Teamsetup!$C$8</f>
        <v>-</v>
      </c>
      <c r="H5" s="648"/>
      <c r="I5" s="166" t="str">
        <f>Teamsetup!$D$8</f>
        <v>-</v>
      </c>
      <c r="K5" s="90"/>
    </row>
    <row r="6" spans="1:22" ht="16.5" thickBot="1">
      <c r="A6" s="84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</row>
    <row r="7" spans="1:22" ht="23.25" customHeight="1" thickBot="1">
      <c r="A7" s="91"/>
      <c r="B7" s="92"/>
      <c r="C7" s="92"/>
      <c r="D7" s="92" t="s">
        <v>165</v>
      </c>
      <c r="E7" s="92" t="s">
        <v>166</v>
      </c>
      <c r="F7" s="92" t="s">
        <v>167</v>
      </c>
      <c r="G7" s="92" t="s">
        <v>168</v>
      </c>
      <c r="H7" s="92" t="s">
        <v>169</v>
      </c>
      <c r="I7" s="92" t="s">
        <v>170</v>
      </c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</row>
    <row r="8" spans="1:22" ht="24.75" customHeight="1">
      <c r="A8" s="106" t="str">
        <f>'Match specific timetable 6 Club'!$B$3</f>
        <v>Hurdles</v>
      </c>
      <c r="B8" s="645" t="str">
        <f>'Match specific timetable 6 Club'!$C$3</f>
        <v>U13 Girls 70m</v>
      </c>
      <c r="C8" s="103" t="s">
        <v>171</v>
      </c>
      <c r="D8" s="96" t="str">
        <f>Teamsetup!$D$3</f>
        <v>-</v>
      </c>
      <c r="E8" s="97" t="str">
        <f>Teamsetup!$D$4</f>
        <v>-</v>
      </c>
      <c r="F8" s="97" t="str">
        <f>Teamsetup!$D$5</f>
        <v>-</v>
      </c>
      <c r="G8" s="97" t="str">
        <f>Teamsetup!$D$6</f>
        <v>-</v>
      </c>
      <c r="H8" s="97" t="str">
        <f>Teamsetup!$D$7</f>
        <v>-</v>
      </c>
      <c r="I8" s="98" t="str">
        <f>Teamsetup!$D$8</f>
        <v>-</v>
      </c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</row>
    <row r="9" spans="1:22" ht="24.75" customHeight="1">
      <c r="A9" s="107">
        <f>'Match specific timetable 6 Club'!$A$3</f>
        <v>11.15</v>
      </c>
      <c r="B9" s="638"/>
      <c r="C9" s="104" t="s">
        <v>172</v>
      </c>
      <c r="D9" s="120" t="str">
        <f aca="true" t="shared" si="0" ref="D9:I9">CONCATENATE(D8,D8)</f>
        <v>--</v>
      </c>
      <c r="E9" s="99" t="str">
        <f t="shared" si="0"/>
        <v>--</v>
      </c>
      <c r="F9" s="99" t="str">
        <f t="shared" si="0"/>
        <v>--</v>
      </c>
      <c r="G9" s="99" t="str">
        <f t="shared" si="0"/>
        <v>--</v>
      </c>
      <c r="H9" s="99" t="str">
        <f t="shared" si="0"/>
        <v>--</v>
      </c>
      <c r="I9" s="100" t="str">
        <f t="shared" si="0"/>
        <v>--</v>
      </c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</row>
    <row r="10" spans="1:22" ht="24.75" customHeight="1">
      <c r="A10" s="661"/>
      <c r="B10" s="637" t="str">
        <f>'Match specific timetable 6 Club'!$C$4</f>
        <v>U15 Girls 75m</v>
      </c>
      <c r="C10" s="104" t="s">
        <v>171</v>
      </c>
      <c r="D10" s="120" t="str">
        <f>Teamsetup!$D$4</f>
        <v>-</v>
      </c>
      <c r="E10" s="99" t="str">
        <f>Teamsetup!$D$5</f>
        <v>-</v>
      </c>
      <c r="F10" s="99" t="str">
        <f>Teamsetup!$D$6</f>
        <v>-</v>
      </c>
      <c r="G10" s="99" t="str">
        <f>Teamsetup!$D$7</f>
        <v>-</v>
      </c>
      <c r="H10" s="99" t="str">
        <f>Teamsetup!$D$8</f>
        <v>-</v>
      </c>
      <c r="I10" s="100" t="str">
        <f>Teamsetup!$D$3</f>
        <v>-</v>
      </c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</row>
    <row r="11" spans="1:22" ht="24.75" customHeight="1">
      <c r="A11" s="661"/>
      <c r="B11" s="638"/>
      <c r="C11" s="104" t="s">
        <v>172</v>
      </c>
      <c r="D11" s="120" t="str">
        <f aca="true" t="shared" si="1" ref="D11:I11">CONCATENATE(D10,D10)</f>
        <v>--</v>
      </c>
      <c r="E11" s="99" t="str">
        <f t="shared" si="1"/>
        <v>--</v>
      </c>
      <c r="F11" s="99" t="str">
        <f t="shared" si="1"/>
        <v>--</v>
      </c>
      <c r="G11" s="99" t="str">
        <f t="shared" si="1"/>
        <v>--</v>
      </c>
      <c r="H11" s="99" t="str">
        <f t="shared" si="1"/>
        <v>--</v>
      </c>
      <c r="I11" s="100" t="str">
        <f t="shared" si="1"/>
        <v>--</v>
      </c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spans="1:22" ht="24.75" customHeight="1">
      <c r="A12" s="661"/>
      <c r="B12" s="637" t="str">
        <f>'Match specific timetable 6 Club'!$C$5</f>
        <v>U13 Boys 75m</v>
      </c>
      <c r="C12" s="104" t="s">
        <v>171</v>
      </c>
      <c r="D12" s="120" t="str">
        <f>Teamsetup!$D$5</f>
        <v>-</v>
      </c>
      <c r="E12" s="99" t="str">
        <f>Teamsetup!$D$6</f>
        <v>-</v>
      </c>
      <c r="F12" s="99" t="str">
        <f>Teamsetup!$D$7</f>
        <v>-</v>
      </c>
      <c r="G12" s="99" t="str">
        <f>Teamsetup!$D$8</f>
        <v>-</v>
      </c>
      <c r="H12" s="99" t="str">
        <f>Teamsetup!$D$3</f>
        <v>-</v>
      </c>
      <c r="I12" s="100" t="str">
        <f>Teamsetup!$D$4</f>
        <v>-</v>
      </c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</row>
    <row r="13" spans="1:22" ht="24.75" customHeight="1">
      <c r="A13" s="661"/>
      <c r="B13" s="638"/>
      <c r="C13" s="104" t="s">
        <v>172</v>
      </c>
      <c r="D13" s="120" t="str">
        <f aca="true" t="shared" si="2" ref="D13:I13">CONCATENATE(D12,D12)</f>
        <v>--</v>
      </c>
      <c r="E13" s="99" t="str">
        <f t="shared" si="2"/>
        <v>--</v>
      </c>
      <c r="F13" s="99" t="str">
        <f t="shared" si="2"/>
        <v>--</v>
      </c>
      <c r="G13" s="99" t="str">
        <f t="shared" si="2"/>
        <v>--</v>
      </c>
      <c r="H13" s="99" t="str">
        <f t="shared" si="2"/>
        <v>--</v>
      </c>
      <c r="I13" s="100" t="str">
        <f t="shared" si="2"/>
        <v>--</v>
      </c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</row>
    <row r="14" spans="1:22" ht="24.75" customHeight="1">
      <c r="A14" s="661"/>
      <c r="B14" s="637" t="str">
        <f>'Match specific timetable 6 Club'!$C$6</f>
        <v>U17 Women  80m (A + N/S)</v>
      </c>
      <c r="C14" s="104" t="s">
        <v>171</v>
      </c>
      <c r="D14" s="120" t="str">
        <f>Teamsetup!$D$6</f>
        <v>-</v>
      </c>
      <c r="E14" s="99" t="str">
        <f>Teamsetup!$D$7</f>
        <v>-</v>
      </c>
      <c r="F14" s="99" t="str">
        <f>Teamsetup!$D$8</f>
        <v>-</v>
      </c>
      <c r="G14" s="99" t="str">
        <f>Teamsetup!$D$3</f>
        <v>-</v>
      </c>
      <c r="H14" s="99" t="str">
        <f>Teamsetup!$D$4</f>
        <v>-</v>
      </c>
      <c r="I14" s="100" t="str">
        <f>Teamsetup!$D$5</f>
        <v>-</v>
      </c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</row>
    <row r="15" spans="1:22" ht="24.75" customHeight="1">
      <c r="A15" s="661"/>
      <c r="B15" s="638"/>
      <c r="C15" s="104"/>
      <c r="D15" s="495" t="s">
        <v>328</v>
      </c>
      <c r="E15" s="99"/>
      <c r="F15" s="99"/>
      <c r="G15" s="99"/>
      <c r="H15" s="99"/>
      <c r="I15" s="100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</row>
    <row r="16" spans="1:22" ht="24.75" customHeight="1">
      <c r="A16" s="661"/>
      <c r="B16" s="637" t="str">
        <f>'Match specific timetable 6 Club'!$C$7</f>
        <v>U15 Boys 80m</v>
      </c>
      <c r="C16" s="104" t="s">
        <v>171</v>
      </c>
      <c r="D16" s="120" t="str">
        <f>Teamsetup!$D$7</f>
        <v>-</v>
      </c>
      <c r="E16" s="99" t="str">
        <f>Teamsetup!$D$8</f>
        <v>-</v>
      </c>
      <c r="F16" s="99" t="str">
        <f>Teamsetup!$D$3</f>
        <v>-</v>
      </c>
      <c r="G16" s="99" t="str">
        <f>Teamsetup!$D$4</f>
        <v>-</v>
      </c>
      <c r="H16" s="99" t="str">
        <f>Teamsetup!$D$5</f>
        <v>-</v>
      </c>
      <c r="I16" s="100" t="str">
        <f>Teamsetup!$D$6</f>
        <v>-</v>
      </c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</row>
    <row r="17" spans="1:22" ht="24.75" customHeight="1">
      <c r="A17" s="661"/>
      <c r="B17" s="638"/>
      <c r="C17" s="104" t="s">
        <v>172</v>
      </c>
      <c r="D17" s="120" t="str">
        <f aca="true" t="shared" si="3" ref="D17:I17">CONCATENATE(D16,D16)</f>
        <v>--</v>
      </c>
      <c r="E17" s="99" t="str">
        <f t="shared" si="3"/>
        <v>--</v>
      </c>
      <c r="F17" s="99" t="str">
        <f t="shared" si="3"/>
        <v>--</v>
      </c>
      <c r="G17" s="99" t="str">
        <f t="shared" si="3"/>
        <v>--</v>
      </c>
      <c r="H17" s="99" t="str">
        <f t="shared" si="3"/>
        <v>--</v>
      </c>
      <c r="I17" s="100" t="str">
        <f t="shared" si="3"/>
        <v>--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</row>
    <row r="18" spans="1:22" ht="24.75" customHeight="1">
      <c r="A18" s="661"/>
      <c r="B18" s="637" t="str">
        <f>'Match specific timetable 6 Club'!$C$8</f>
        <v>Sen Women 100m  (A + N/S)</v>
      </c>
      <c r="C18" s="104" t="s">
        <v>171</v>
      </c>
      <c r="D18" s="120" t="str">
        <f>Teamsetup!$D$8</f>
        <v>-</v>
      </c>
      <c r="E18" s="99" t="str">
        <f>Teamsetup!$D$3</f>
        <v>-</v>
      </c>
      <c r="F18" s="99" t="str">
        <f>Teamsetup!$D$4</f>
        <v>-</v>
      </c>
      <c r="G18" s="99" t="str">
        <f>Teamsetup!$D$5</f>
        <v>-</v>
      </c>
      <c r="H18" s="99" t="str">
        <f>Teamsetup!$D$6</f>
        <v>-</v>
      </c>
      <c r="I18" s="100" t="str">
        <f>Teamsetup!$D$7</f>
        <v>-</v>
      </c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</row>
    <row r="19" spans="1:22" ht="24.75" customHeight="1">
      <c r="A19" s="661"/>
      <c r="B19" s="638"/>
      <c r="C19" s="291"/>
      <c r="D19" s="495" t="s">
        <v>328</v>
      </c>
      <c r="E19" s="99"/>
      <c r="F19" s="99"/>
      <c r="G19" s="99"/>
      <c r="H19" s="99"/>
      <c r="I19" s="100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</row>
    <row r="20" spans="1:22" ht="24.75" customHeight="1">
      <c r="A20" s="661"/>
      <c r="B20" s="637" t="str">
        <f>'Match specific timetable 6 Club'!$C$9</f>
        <v>U17 Men 100m (A + N/S)</v>
      </c>
      <c r="C20" s="104" t="s">
        <v>171</v>
      </c>
      <c r="D20" s="120" t="str">
        <f>Teamsetup!$D$3</f>
        <v>-</v>
      </c>
      <c r="E20" s="99" t="str">
        <f>Teamsetup!$D$4</f>
        <v>-</v>
      </c>
      <c r="F20" s="99" t="str">
        <f>Teamsetup!$D$5</f>
        <v>-</v>
      </c>
      <c r="G20" s="99" t="str">
        <f>Teamsetup!$D$6</f>
        <v>-</v>
      </c>
      <c r="H20" s="99" t="str">
        <f>Teamsetup!$D$7</f>
        <v>-</v>
      </c>
      <c r="I20" s="100" t="str">
        <f>Teamsetup!$D$8</f>
        <v>-</v>
      </c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</row>
    <row r="21" spans="1:22" ht="24.75" customHeight="1">
      <c r="A21" s="661"/>
      <c r="B21" s="638"/>
      <c r="C21" s="291"/>
      <c r="D21" s="495" t="s">
        <v>328</v>
      </c>
      <c r="E21" s="99"/>
      <c r="F21" s="99"/>
      <c r="G21" s="99"/>
      <c r="H21" s="99"/>
      <c r="I21" s="100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94"/>
      <c r="V21" s="147"/>
    </row>
    <row r="22" spans="1:22" ht="24.75" customHeight="1">
      <c r="A22" s="666"/>
      <c r="B22" s="637" t="str">
        <f>'Match specific timetable 6 Club'!$C$10</f>
        <v>Sen Men 110m (A + N/S)</v>
      </c>
      <c r="C22" s="104" t="s">
        <v>171</v>
      </c>
      <c r="D22" s="120" t="str">
        <f>Teamsetup!$D$4</f>
        <v>-</v>
      </c>
      <c r="E22" s="99" t="str">
        <f>Teamsetup!$D$5</f>
        <v>-</v>
      </c>
      <c r="F22" s="99" t="str">
        <f>Teamsetup!$D$6</f>
        <v>-</v>
      </c>
      <c r="G22" s="99" t="str">
        <f>Teamsetup!$D$7</f>
        <v>-</v>
      </c>
      <c r="H22" s="99" t="str">
        <f>Teamsetup!$D$8</f>
        <v>-</v>
      </c>
      <c r="I22" s="100" t="str">
        <f>Teamsetup!$D$3</f>
        <v>-</v>
      </c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</row>
    <row r="23" spans="1:22" ht="24.75" customHeight="1" thickBot="1">
      <c r="A23" s="667"/>
      <c r="B23" s="649"/>
      <c r="C23" s="291"/>
      <c r="D23" s="495" t="s">
        <v>328</v>
      </c>
      <c r="E23" s="99"/>
      <c r="F23" s="99"/>
      <c r="G23" s="99"/>
      <c r="H23" s="99"/>
      <c r="I23" s="100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</row>
    <row r="24" spans="1:22" ht="19.5" customHeight="1" thickBot="1">
      <c r="A24" s="173"/>
      <c r="B24" s="113"/>
      <c r="C24" s="113"/>
      <c r="D24" s="113"/>
      <c r="E24" s="113"/>
      <c r="F24" s="113"/>
      <c r="G24" s="113"/>
      <c r="H24" s="113"/>
      <c r="I24" s="113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</row>
    <row r="25" spans="1:22" ht="32.25" customHeight="1">
      <c r="A25" s="108" t="str">
        <f>'Match specific timetable 6 Club'!B11</f>
        <v>600m </v>
      </c>
      <c r="B25" s="122" t="str">
        <f>'Match specific timetable 6 Club'!C11</f>
        <v>U11 Girls (1 race)</v>
      </c>
      <c r="C25" s="98"/>
      <c r="D25" s="122"/>
      <c r="E25" s="97"/>
      <c r="F25" s="97"/>
      <c r="G25" s="97"/>
      <c r="H25" s="97"/>
      <c r="I25" s="98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</row>
    <row r="26" spans="1:22" ht="32.25" thickBot="1">
      <c r="A26" s="109">
        <f>'Match specific timetable 6 Club'!A11</f>
        <v>12.15</v>
      </c>
      <c r="B26" s="121" t="str">
        <f>'Match specific timetable 6 Club'!C12</f>
        <v>U11 Boys (1 race)</v>
      </c>
      <c r="C26" s="102"/>
      <c r="D26" s="121"/>
      <c r="E26" s="101"/>
      <c r="F26" s="101"/>
      <c r="G26" s="101"/>
      <c r="H26" s="101"/>
      <c r="I26" s="102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</row>
    <row r="27" spans="1:22" ht="16.5" thickBot="1">
      <c r="A27" s="173"/>
      <c r="B27" s="114"/>
      <c r="C27" s="114"/>
      <c r="D27" s="114"/>
      <c r="E27" s="114"/>
      <c r="F27" s="114"/>
      <c r="G27" s="114"/>
      <c r="H27" s="114"/>
      <c r="I27" s="114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</row>
    <row r="28" spans="1:22" ht="24.75" customHeight="1">
      <c r="A28" s="125" t="str">
        <f>'Match specific timetable 6 Club'!B13</f>
        <v>800m</v>
      </c>
      <c r="B28" s="645" t="str">
        <f>'Match specific timetable 6 Club'!C13</f>
        <v>U13 Girls</v>
      </c>
      <c r="C28" s="111" t="s">
        <v>171</v>
      </c>
      <c r="D28" s="126" t="str">
        <f>Teamsetup!$D$5</f>
        <v>-</v>
      </c>
      <c r="E28" s="112" t="str">
        <f>Teamsetup!$D$6</f>
        <v>-</v>
      </c>
      <c r="F28" s="112" t="str">
        <f>Teamsetup!$D$7</f>
        <v>-</v>
      </c>
      <c r="G28" s="112" t="str">
        <f>Teamsetup!$D$8</f>
        <v>-</v>
      </c>
      <c r="H28" s="112" t="str">
        <f>Teamsetup!$D$3</f>
        <v>-</v>
      </c>
      <c r="I28" s="98" t="str">
        <f>Teamsetup!$D$4</f>
        <v>-</v>
      </c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</row>
    <row r="29" spans="1:22" ht="24.75" customHeight="1">
      <c r="A29" s="107">
        <f>'Match specific timetable 6 Club'!A13</f>
        <v>12.3</v>
      </c>
      <c r="B29" s="638" t="str">
        <f>'Match specific timetable 6 Club'!C14</f>
        <v>U15 Girls</v>
      </c>
      <c r="C29" s="104" t="s">
        <v>172</v>
      </c>
      <c r="D29" s="120" t="str">
        <f aca="true" t="shared" si="4" ref="D29:I29">CONCATENATE(D28,D28)</f>
        <v>--</v>
      </c>
      <c r="E29" s="99" t="str">
        <f t="shared" si="4"/>
        <v>--</v>
      </c>
      <c r="F29" s="99" t="str">
        <f t="shared" si="4"/>
        <v>--</v>
      </c>
      <c r="G29" s="99" t="str">
        <f t="shared" si="4"/>
        <v>--</v>
      </c>
      <c r="H29" s="99" t="str">
        <f t="shared" si="4"/>
        <v>--</v>
      </c>
      <c r="I29" s="100" t="str">
        <f t="shared" si="4"/>
        <v>--</v>
      </c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</row>
    <row r="30" spans="1:22" ht="24.75" customHeight="1">
      <c r="A30" s="665" t="s">
        <v>160</v>
      </c>
      <c r="B30" s="637" t="str">
        <f>'Match specific timetable 6 Club'!C14</f>
        <v>U15 Girls</v>
      </c>
      <c r="C30" s="104" t="s">
        <v>171</v>
      </c>
      <c r="D30" s="120" t="str">
        <f>Teamsetup!$D$6</f>
        <v>-</v>
      </c>
      <c r="E30" s="99" t="str">
        <f>Teamsetup!$D$7</f>
        <v>-</v>
      </c>
      <c r="F30" s="99" t="str">
        <f>Teamsetup!$D$8</f>
        <v>-</v>
      </c>
      <c r="G30" s="99" t="str">
        <f>Teamsetup!$D$3</f>
        <v>-</v>
      </c>
      <c r="H30" s="99" t="str">
        <f>Teamsetup!$D$4</f>
        <v>-</v>
      </c>
      <c r="I30" s="100" t="str">
        <f>Teamsetup!$D$5</f>
        <v>-</v>
      </c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</row>
    <row r="31" spans="1:22" ht="24.75" customHeight="1">
      <c r="A31" s="665"/>
      <c r="B31" s="638" t="str">
        <f>'Match specific timetable 6 Club'!C17</f>
        <v>U13 Boys</v>
      </c>
      <c r="C31" s="104" t="s">
        <v>172</v>
      </c>
      <c r="D31" s="120" t="str">
        <f aca="true" t="shared" si="5" ref="D31:I31">CONCATENATE(D30,D30)</f>
        <v>--</v>
      </c>
      <c r="E31" s="99" t="str">
        <f t="shared" si="5"/>
        <v>--</v>
      </c>
      <c r="F31" s="99" t="str">
        <f t="shared" si="5"/>
        <v>--</v>
      </c>
      <c r="G31" s="99" t="str">
        <f t="shared" si="5"/>
        <v>--</v>
      </c>
      <c r="H31" s="99" t="str">
        <f t="shared" si="5"/>
        <v>--</v>
      </c>
      <c r="I31" s="100" t="str">
        <f t="shared" si="5"/>
        <v>--</v>
      </c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</row>
    <row r="32" spans="1:9" s="363" customFormat="1" ht="24.75" customHeight="1">
      <c r="A32" s="378"/>
      <c r="B32" s="637" t="str">
        <f>'Match specific timetable 6 Club'!C15</f>
        <v>U17 Women (A + N/S)</v>
      </c>
      <c r="C32" s="291" t="s">
        <v>171</v>
      </c>
      <c r="D32" s="120" t="str">
        <f>Teamsetup!$D$3</f>
        <v>-</v>
      </c>
      <c r="E32" s="99" t="str">
        <f>Teamsetup!$D$4</f>
        <v>-</v>
      </c>
      <c r="F32" s="99" t="str">
        <f>Teamsetup!$D$5</f>
        <v>-</v>
      </c>
      <c r="G32" s="99" t="str">
        <f>Teamsetup!$D$6</f>
        <v>-</v>
      </c>
      <c r="H32" s="99" t="str">
        <f>Teamsetup!$D$7</f>
        <v>-</v>
      </c>
      <c r="I32" s="100" t="str">
        <f>Teamsetup!$D$8</f>
        <v>-</v>
      </c>
    </row>
    <row r="33" spans="1:9" s="363" customFormat="1" ht="24.75" customHeight="1">
      <c r="A33" s="378"/>
      <c r="B33" s="638" t="str">
        <f>'Match specific timetable 6 Club'!C19</f>
        <v>U17 Men (A + N/S)</v>
      </c>
      <c r="C33" s="291"/>
      <c r="D33" s="495" t="s">
        <v>328</v>
      </c>
      <c r="E33" s="99"/>
      <c r="F33" s="99"/>
      <c r="G33" s="99"/>
      <c r="H33" s="99"/>
      <c r="I33" s="100"/>
    </row>
    <row r="34" spans="1:22" ht="24.75" customHeight="1">
      <c r="A34" s="661"/>
      <c r="B34" s="637" t="str">
        <f>'Match specific timetable 6 Club'!C16</f>
        <v>Sen. Women</v>
      </c>
      <c r="C34" s="104" t="s">
        <v>171</v>
      </c>
      <c r="D34" s="120" t="str">
        <f>Teamsetup!$D$7</f>
        <v>-</v>
      </c>
      <c r="E34" s="99" t="str">
        <f>Teamsetup!$D$8</f>
        <v>-</v>
      </c>
      <c r="F34" s="99" t="str">
        <f>Teamsetup!$D$3</f>
        <v>-</v>
      </c>
      <c r="G34" s="99" t="str">
        <f>Teamsetup!$D$4</f>
        <v>-</v>
      </c>
      <c r="H34" s="99" t="str">
        <f>Teamsetup!$D$5</f>
        <v>-</v>
      </c>
      <c r="I34" s="100" t="str">
        <f>Teamsetup!$D$6</f>
        <v>-</v>
      </c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</row>
    <row r="35" spans="1:22" ht="24.75" customHeight="1">
      <c r="A35" s="661"/>
      <c r="B35" s="638" t="str">
        <f>'Match specific timetable 6 Club'!C19</f>
        <v>U17 Men (A + N/S)</v>
      </c>
      <c r="C35" s="104" t="s">
        <v>172</v>
      </c>
      <c r="D35" s="120" t="str">
        <f aca="true" t="shared" si="6" ref="D35:I35">CONCATENATE(D34,D34)</f>
        <v>--</v>
      </c>
      <c r="E35" s="99" t="str">
        <f t="shared" si="6"/>
        <v>--</v>
      </c>
      <c r="F35" s="99" t="str">
        <f t="shared" si="6"/>
        <v>--</v>
      </c>
      <c r="G35" s="99" t="str">
        <f t="shared" si="6"/>
        <v>--</v>
      </c>
      <c r="H35" s="99" t="str">
        <f t="shared" si="6"/>
        <v>--</v>
      </c>
      <c r="I35" s="100" t="str">
        <f t="shared" si="6"/>
        <v>--</v>
      </c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</row>
    <row r="36" spans="1:22" ht="24.75" customHeight="1">
      <c r="A36" s="663"/>
      <c r="B36" s="637" t="str">
        <f>'Match specific timetable 6 Club'!C17</f>
        <v>U13 Boys</v>
      </c>
      <c r="C36" s="104" t="s">
        <v>171</v>
      </c>
      <c r="D36" s="120" t="str">
        <f>Teamsetup!$D$8</f>
        <v>-</v>
      </c>
      <c r="E36" s="99" t="str">
        <f>Teamsetup!$D$3</f>
        <v>-</v>
      </c>
      <c r="F36" s="99" t="str">
        <f>Teamsetup!$D$4</f>
        <v>-</v>
      </c>
      <c r="G36" s="99" t="str">
        <f>Teamsetup!$D$5</f>
        <v>-</v>
      </c>
      <c r="H36" s="99" t="str">
        <f>Teamsetup!$D$6</f>
        <v>-</v>
      </c>
      <c r="I36" s="100" t="str">
        <f>Teamsetup!$D$7</f>
        <v>-</v>
      </c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</row>
    <row r="37" spans="1:22" ht="24.75" customHeight="1">
      <c r="A37" s="663"/>
      <c r="B37" s="638" t="str">
        <f>'Match specific timetable 6 Club'!C21</f>
        <v>.</v>
      </c>
      <c r="C37" s="104" t="s">
        <v>172</v>
      </c>
      <c r="D37" s="120" t="str">
        <f aca="true" t="shared" si="7" ref="D37:I37">CONCATENATE(D36,D36)</f>
        <v>--</v>
      </c>
      <c r="E37" s="99" t="str">
        <f t="shared" si="7"/>
        <v>--</v>
      </c>
      <c r="F37" s="99" t="str">
        <f t="shared" si="7"/>
        <v>--</v>
      </c>
      <c r="G37" s="99" t="str">
        <f t="shared" si="7"/>
        <v>--</v>
      </c>
      <c r="H37" s="99" t="str">
        <f t="shared" si="7"/>
        <v>--</v>
      </c>
      <c r="I37" s="100" t="str">
        <f t="shared" si="7"/>
        <v>--</v>
      </c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</row>
    <row r="38" spans="1:22" ht="24.75" customHeight="1">
      <c r="A38" s="663"/>
      <c r="B38" s="637" t="str">
        <f>'Match specific timetable 6 Club'!C18</f>
        <v>U15 Boys</v>
      </c>
      <c r="C38" s="104" t="s">
        <v>171</v>
      </c>
      <c r="D38" s="120" t="str">
        <f>Teamsetup!$D$3</f>
        <v>-</v>
      </c>
      <c r="E38" s="99" t="str">
        <f>Teamsetup!$D$4</f>
        <v>-</v>
      </c>
      <c r="F38" s="99" t="str">
        <f>Teamsetup!$D$5</f>
        <v>-</v>
      </c>
      <c r="G38" s="99" t="str">
        <f>Teamsetup!$D$6</f>
        <v>-</v>
      </c>
      <c r="H38" s="99" t="str">
        <f>Teamsetup!$D$7</f>
        <v>-</v>
      </c>
      <c r="I38" s="100" t="str">
        <f>Teamsetup!$D$8</f>
        <v>-</v>
      </c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</row>
    <row r="39" spans="1:22" ht="24.75" customHeight="1">
      <c r="A39" s="663"/>
      <c r="B39" s="638" t="str">
        <f>'Match specific timetable 6 Club'!C23</f>
        <v>U15 Girls</v>
      </c>
      <c r="C39" s="104" t="s">
        <v>172</v>
      </c>
      <c r="D39" s="120" t="str">
        <f aca="true" t="shared" si="8" ref="D39:I39">CONCATENATE(D38,D38)</f>
        <v>--</v>
      </c>
      <c r="E39" s="99" t="str">
        <f t="shared" si="8"/>
        <v>--</v>
      </c>
      <c r="F39" s="99" t="str">
        <f t="shared" si="8"/>
        <v>--</v>
      </c>
      <c r="G39" s="99" t="str">
        <f t="shared" si="8"/>
        <v>--</v>
      </c>
      <c r="H39" s="99" t="str">
        <f t="shared" si="8"/>
        <v>--</v>
      </c>
      <c r="I39" s="100" t="str">
        <f t="shared" si="8"/>
        <v>--</v>
      </c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</row>
    <row r="40" spans="1:22" ht="24.75" customHeight="1">
      <c r="A40" s="663"/>
      <c r="B40" s="637" t="str">
        <f>'Match specific timetable 6 Club'!C19</f>
        <v>U17 Men (A + N/S)</v>
      </c>
      <c r="C40" s="104" t="s">
        <v>171</v>
      </c>
      <c r="D40" s="120" t="str">
        <f>Teamsetup!$D$4</f>
        <v>-</v>
      </c>
      <c r="E40" s="99" t="str">
        <f>Teamsetup!$D$5</f>
        <v>-</v>
      </c>
      <c r="F40" s="99" t="str">
        <f>Teamsetup!$D$6</f>
        <v>-</v>
      </c>
      <c r="G40" s="99" t="str">
        <f>Teamsetup!$D$7</f>
        <v>-</v>
      </c>
      <c r="H40" s="99" t="str">
        <f>Teamsetup!$D$8</f>
        <v>-</v>
      </c>
      <c r="I40" s="100" t="str">
        <f>Teamsetup!$D$3</f>
        <v>-</v>
      </c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</row>
    <row r="41" spans="1:22" ht="24.75" customHeight="1">
      <c r="A41" s="663"/>
      <c r="B41" s="638" t="str">
        <f>'Match specific timetable 6 Club'!C26</f>
        <v>U13 Boys</v>
      </c>
      <c r="C41" s="291"/>
      <c r="D41" s="495" t="s">
        <v>328</v>
      </c>
      <c r="E41" s="99"/>
      <c r="F41" s="99"/>
      <c r="G41" s="99"/>
      <c r="H41" s="99"/>
      <c r="I41" s="100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</row>
    <row r="42" spans="1:22" ht="24.75" customHeight="1">
      <c r="A42" s="663"/>
      <c r="B42" s="637" t="str">
        <f>'Match specific timetable 6 Club'!C20</f>
        <v>Sen Men</v>
      </c>
      <c r="C42" s="104" t="s">
        <v>171</v>
      </c>
      <c r="D42" s="120" t="str">
        <f>Teamsetup!$D$5</f>
        <v>-</v>
      </c>
      <c r="E42" s="99" t="str">
        <f>Teamsetup!$D$6</f>
        <v>-</v>
      </c>
      <c r="F42" s="99" t="str">
        <f>Teamsetup!$D$7</f>
        <v>-</v>
      </c>
      <c r="G42" s="99" t="str">
        <f>Teamsetup!$D$8</f>
        <v>-</v>
      </c>
      <c r="H42" s="99" t="str">
        <f>Teamsetup!$D$3</f>
        <v>-</v>
      </c>
      <c r="I42" s="100" t="str">
        <f>Teamsetup!$D$4</f>
        <v>-</v>
      </c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</row>
    <row r="43" spans="1:22" ht="24.75" customHeight="1" thickBot="1">
      <c r="A43" s="664"/>
      <c r="B43" s="649" t="str">
        <f>'Match specific timetable 6 Club'!C28</f>
        <v>U17 Men</v>
      </c>
      <c r="C43" s="105" t="s">
        <v>172</v>
      </c>
      <c r="D43" s="121" t="str">
        <f aca="true" t="shared" si="9" ref="D43:I43">CONCATENATE(D42,D42)</f>
        <v>--</v>
      </c>
      <c r="E43" s="101" t="str">
        <f t="shared" si="9"/>
        <v>--</v>
      </c>
      <c r="F43" s="101" t="str">
        <f t="shared" si="9"/>
        <v>--</v>
      </c>
      <c r="G43" s="101" t="str">
        <f t="shared" si="9"/>
        <v>--</v>
      </c>
      <c r="H43" s="101" t="str">
        <f t="shared" si="9"/>
        <v>--</v>
      </c>
      <c r="I43" s="102" t="str">
        <f t="shared" si="9"/>
        <v>--</v>
      </c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</row>
    <row r="44" spans="1:22" ht="16.5" thickBot="1">
      <c r="A44" s="173"/>
      <c r="B44" s="115"/>
      <c r="C44" s="115"/>
      <c r="D44" s="115"/>
      <c r="E44" s="115"/>
      <c r="F44" s="115"/>
      <c r="G44" s="115"/>
      <c r="H44" s="115"/>
      <c r="I44" s="115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</row>
    <row r="45" spans="1:22" ht="24.75" customHeight="1">
      <c r="A45" s="118" t="str">
        <f>'Match specific timetable 6 Club'!B22</f>
        <v>100m</v>
      </c>
      <c r="B45" s="645" t="str">
        <f>'Match specific timetable 6 Club'!C22</f>
        <v>U13 Girls</v>
      </c>
      <c r="C45" s="103" t="s">
        <v>171</v>
      </c>
      <c r="D45" s="122" t="str">
        <f>Teamsetup!$D$7</f>
        <v>-</v>
      </c>
      <c r="E45" s="97" t="str">
        <f>Teamsetup!$D$5</f>
        <v>-</v>
      </c>
      <c r="F45" s="97" t="str">
        <f>Teamsetup!$D$3</f>
        <v>-</v>
      </c>
      <c r="G45" s="97" t="str">
        <f>Teamsetup!$D$8</f>
        <v>-</v>
      </c>
      <c r="H45" s="97" t="str">
        <f>Teamsetup!$D$4</f>
        <v>-</v>
      </c>
      <c r="I45" s="98" t="str">
        <f>Teamsetup!$D$6</f>
        <v>-</v>
      </c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</row>
    <row r="46" spans="1:22" ht="24.75" customHeight="1">
      <c r="A46" s="93">
        <f>'Match specific timetable 6 Club'!A22</f>
        <v>13.25</v>
      </c>
      <c r="B46" s="638" t="str">
        <f>'Match specific timetable 6 Club'!C31</f>
        <v>U11 Boys</v>
      </c>
      <c r="C46" s="104" t="s">
        <v>172</v>
      </c>
      <c r="D46" s="120" t="str">
        <f aca="true" t="shared" si="10" ref="D46:I46">CONCATENATE(D45,D45)</f>
        <v>--</v>
      </c>
      <c r="E46" s="99" t="str">
        <f t="shared" si="10"/>
        <v>--</v>
      </c>
      <c r="F46" s="99" t="str">
        <f t="shared" si="10"/>
        <v>--</v>
      </c>
      <c r="G46" s="99" t="str">
        <f t="shared" si="10"/>
        <v>--</v>
      </c>
      <c r="H46" s="99" t="str">
        <f t="shared" si="10"/>
        <v>--</v>
      </c>
      <c r="I46" s="100" t="str">
        <f t="shared" si="10"/>
        <v>--</v>
      </c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</row>
    <row r="47" spans="1:22" ht="24.75" customHeight="1">
      <c r="A47" s="661"/>
      <c r="B47" s="637" t="str">
        <f>'Match specific timetable 6 Club'!C23</f>
        <v>U15 Girls</v>
      </c>
      <c r="C47" s="104" t="s">
        <v>171</v>
      </c>
      <c r="D47" s="120" t="str">
        <f>Teamsetup!$D$5</f>
        <v>-</v>
      </c>
      <c r="E47" s="99" t="str">
        <f>Teamsetup!$D$3</f>
        <v>-</v>
      </c>
      <c r="F47" s="99" t="str">
        <f>Teamsetup!$D$8</f>
        <v>-</v>
      </c>
      <c r="G47" s="99" t="str">
        <f>Teamsetup!$D$4</f>
        <v>-</v>
      </c>
      <c r="H47" s="99" t="str">
        <f>Teamsetup!$D$6</f>
        <v>-</v>
      </c>
      <c r="I47" s="100" t="str">
        <f>Teamsetup!$D$7</f>
        <v>-</v>
      </c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</row>
    <row r="48" spans="1:22" ht="24.75" customHeight="1">
      <c r="A48" s="661"/>
      <c r="B48" s="638" t="str">
        <f>'Match specific timetable 6 Club'!C33</f>
        <v>U17 Men (A + N/S)</v>
      </c>
      <c r="C48" s="104" t="s">
        <v>172</v>
      </c>
      <c r="D48" s="120" t="str">
        <f aca="true" t="shared" si="11" ref="D48:I48">CONCATENATE(D47,D47)</f>
        <v>--</v>
      </c>
      <c r="E48" s="99" t="str">
        <f t="shared" si="11"/>
        <v>--</v>
      </c>
      <c r="F48" s="99" t="str">
        <f t="shared" si="11"/>
        <v>--</v>
      </c>
      <c r="G48" s="99" t="str">
        <f t="shared" si="11"/>
        <v>--</v>
      </c>
      <c r="H48" s="99" t="str">
        <f t="shared" si="11"/>
        <v>--</v>
      </c>
      <c r="I48" s="100" t="str">
        <f t="shared" si="11"/>
        <v>--</v>
      </c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</row>
    <row r="49" spans="1:9" s="363" customFormat="1" ht="24.75" customHeight="1">
      <c r="A49" s="375"/>
      <c r="B49" s="637" t="str">
        <f>'Match specific timetable 6 Club'!C24</f>
        <v>U17 Women</v>
      </c>
      <c r="C49" s="291" t="s">
        <v>171</v>
      </c>
      <c r="D49" s="120" t="str">
        <f>Teamsetup!$D$4</f>
        <v>-</v>
      </c>
      <c r="E49" s="99" t="str">
        <f>Teamsetup!$D$6</f>
        <v>-</v>
      </c>
      <c r="F49" s="99" t="str">
        <f>Teamsetup!$D$7</f>
        <v>-</v>
      </c>
      <c r="G49" s="99" t="str">
        <f>Teamsetup!$D$5</f>
        <v>-</v>
      </c>
      <c r="H49" s="99" t="str">
        <f>Teamsetup!$D$3</f>
        <v>-</v>
      </c>
      <c r="I49" s="100" t="str">
        <f>Teamsetup!$D$8</f>
        <v>-</v>
      </c>
    </row>
    <row r="50" spans="1:9" s="363" customFormat="1" ht="24.75" customHeight="1">
      <c r="A50" s="375"/>
      <c r="B50" s="638" t="str">
        <f>'Match specific timetable 6 Club'!C35</f>
        <v>U15 Girls</v>
      </c>
      <c r="C50" s="291" t="s">
        <v>172</v>
      </c>
      <c r="D50" s="120" t="str">
        <f aca="true" t="shared" si="12" ref="D50:I50">CONCATENATE(D49,D49)</f>
        <v>--</v>
      </c>
      <c r="E50" s="99" t="str">
        <f t="shared" si="12"/>
        <v>--</v>
      </c>
      <c r="F50" s="99" t="str">
        <f t="shared" si="12"/>
        <v>--</v>
      </c>
      <c r="G50" s="99" t="str">
        <f t="shared" si="12"/>
        <v>--</v>
      </c>
      <c r="H50" s="99" t="str">
        <f t="shared" si="12"/>
        <v>--</v>
      </c>
      <c r="I50" s="100" t="str">
        <f t="shared" si="12"/>
        <v>--</v>
      </c>
    </row>
    <row r="51" spans="1:22" ht="24.75" customHeight="1">
      <c r="A51" s="661"/>
      <c r="B51" s="637" t="str">
        <f>'Match specific timetable 6 Club'!C25</f>
        <v>Sen. Women</v>
      </c>
      <c r="C51" s="104" t="s">
        <v>171</v>
      </c>
      <c r="D51" s="120" t="str">
        <f>Teamsetup!$D$3</f>
        <v>-</v>
      </c>
      <c r="E51" s="99" t="str">
        <f>Teamsetup!$D$8</f>
        <v>-</v>
      </c>
      <c r="F51" s="99" t="str">
        <f>Teamsetup!$D$4</f>
        <v>-</v>
      </c>
      <c r="G51" s="99" t="str">
        <f>Teamsetup!$D$6</f>
        <v>-</v>
      </c>
      <c r="H51" s="99" t="str">
        <f>Teamsetup!$D$7</f>
        <v>-</v>
      </c>
      <c r="I51" s="100" t="str">
        <f>Teamsetup!$D$5</f>
        <v>-</v>
      </c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</row>
    <row r="52" spans="1:22" ht="24.75" customHeight="1">
      <c r="A52" s="661"/>
      <c r="B52" s="638" t="str">
        <f>'Match specific timetable 6 Club'!C35</f>
        <v>U15 Girls</v>
      </c>
      <c r="C52" s="104" t="s">
        <v>172</v>
      </c>
      <c r="D52" s="120" t="str">
        <f aca="true" t="shared" si="13" ref="D52:I52">CONCATENATE(D51,D51)</f>
        <v>--</v>
      </c>
      <c r="E52" s="99" t="str">
        <f t="shared" si="13"/>
        <v>--</v>
      </c>
      <c r="F52" s="99" t="str">
        <f t="shared" si="13"/>
        <v>--</v>
      </c>
      <c r="G52" s="99" t="str">
        <f t="shared" si="13"/>
        <v>--</v>
      </c>
      <c r="H52" s="99" t="str">
        <f t="shared" si="13"/>
        <v>--</v>
      </c>
      <c r="I52" s="100" t="str">
        <f t="shared" si="13"/>
        <v>--</v>
      </c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</row>
    <row r="53" spans="1:22" ht="24.75" customHeight="1">
      <c r="A53" s="661"/>
      <c r="B53" s="637" t="str">
        <f>'Match specific timetable 6 Club'!C26</f>
        <v>U13 Boys</v>
      </c>
      <c r="C53" s="104" t="s">
        <v>171</v>
      </c>
      <c r="D53" s="120" t="str">
        <f>Teamsetup!$D$8</f>
        <v>-</v>
      </c>
      <c r="E53" s="99" t="str">
        <f>Teamsetup!$D$4</f>
        <v>-</v>
      </c>
      <c r="F53" s="99" t="str">
        <f>Teamsetup!$D$6</f>
        <v>-</v>
      </c>
      <c r="G53" s="99" t="str">
        <f>Teamsetup!$D$7</f>
        <v>-</v>
      </c>
      <c r="H53" s="99" t="str">
        <f>Teamsetup!$D$5</f>
        <v>-</v>
      </c>
      <c r="I53" s="100" t="str">
        <f>Teamsetup!$D$3</f>
        <v>-</v>
      </c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</row>
    <row r="54" spans="1:22" ht="24.75" customHeight="1">
      <c r="A54" s="661"/>
      <c r="B54" s="638" t="str">
        <f>'Match specific timetable 6 Club'!C37</f>
        <v>U15 Boys</v>
      </c>
      <c r="C54" s="104" t="s">
        <v>172</v>
      </c>
      <c r="D54" s="120" t="str">
        <f aca="true" t="shared" si="14" ref="D54:I54">CONCATENATE(D53,D53)</f>
        <v>--</v>
      </c>
      <c r="E54" s="99" t="str">
        <f t="shared" si="14"/>
        <v>--</v>
      </c>
      <c r="F54" s="99" t="str">
        <f t="shared" si="14"/>
        <v>--</v>
      </c>
      <c r="G54" s="99" t="str">
        <f t="shared" si="14"/>
        <v>--</v>
      </c>
      <c r="H54" s="99" t="str">
        <f t="shared" si="14"/>
        <v>--</v>
      </c>
      <c r="I54" s="100" t="str">
        <f t="shared" si="14"/>
        <v>--</v>
      </c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</row>
    <row r="55" spans="1:22" ht="24.75" customHeight="1">
      <c r="A55" s="661"/>
      <c r="B55" s="637" t="str">
        <f>'Match specific timetable 6 Club'!C27</f>
        <v>U15 Boys</v>
      </c>
      <c r="C55" s="104" t="s">
        <v>171</v>
      </c>
      <c r="D55" s="120" t="str">
        <f>Teamsetup!$D$4</f>
        <v>-</v>
      </c>
      <c r="E55" s="99" t="str">
        <f>Teamsetup!$D$6</f>
        <v>-</v>
      </c>
      <c r="F55" s="99" t="str">
        <f>Teamsetup!$D$7</f>
        <v>-</v>
      </c>
      <c r="G55" s="99" t="str">
        <f>Teamsetup!$D$5</f>
        <v>-</v>
      </c>
      <c r="H55" s="99" t="str">
        <f>Teamsetup!$D$3</f>
        <v>-</v>
      </c>
      <c r="I55" s="100" t="str">
        <f>Teamsetup!$D$8</f>
        <v>-</v>
      </c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</row>
    <row r="56" spans="1:22" ht="24.75" customHeight="1">
      <c r="A56" s="661"/>
      <c r="B56" s="638" t="str">
        <f>'Match specific timetable 6 Club'!C39</f>
        <v>U13 Girls</v>
      </c>
      <c r="C56" s="104" t="s">
        <v>172</v>
      </c>
      <c r="D56" s="120" t="str">
        <f aca="true" t="shared" si="15" ref="D56:I56">CONCATENATE(D55,D55)</f>
        <v>--</v>
      </c>
      <c r="E56" s="99" t="str">
        <f t="shared" si="15"/>
        <v>--</v>
      </c>
      <c r="F56" s="99" t="str">
        <f t="shared" si="15"/>
        <v>--</v>
      </c>
      <c r="G56" s="99" t="str">
        <f t="shared" si="15"/>
        <v>--</v>
      </c>
      <c r="H56" s="99" t="str">
        <f t="shared" si="15"/>
        <v>--</v>
      </c>
      <c r="I56" s="100" t="str">
        <f t="shared" si="15"/>
        <v>--</v>
      </c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</row>
    <row r="57" spans="1:22" ht="24.75" customHeight="1">
      <c r="A57" s="661"/>
      <c r="B57" s="637" t="str">
        <f>'Match specific timetable 6 Club'!C28</f>
        <v>U17 Men</v>
      </c>
      <c r="C57" s="104" t="s">
        <v>171</v>
      </c>
      <c r="D57" s="120" t="str">
        <f>Teamsetup!$D$6</f>
        <v>-</v>
      </c>
      <c r="E57" s="99" t="str">
        <f>Teamsetup!$D$7</f>
        <v>-</v>
      </c>
      <c r="F57" s="99" t="str">
        <f>Teamsetup!$D$5</f>
        <v>-</v>
      </c>
      <c r="G57" s="99" t="str">
        <f>Teamsetup!$D$3</f>
        <v>-</v>
      </c>
      <c r="H57" s="99" t="str">
        <f>Teamsetup!$D$8</f>
        <v>-</v>
      </c>
      <c r="I57" s="100" t="str">
        <f>Teamsetup!$D$4</f>
        <v>-</v>
      </c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</row>
    <row r="58" spans="1:22" ht="24.75" customHeight="1">
      <c r="A58" s="661"/>
      <c r="B58" s="638" t="str">
        <f>'Match specific timetable 6 Club'!C41</f>
        <v>U17 Women + Sen. Women</v>
      </c>
      <c r="C58" s="104" t="s">
        <v>172</v>
      </c>
      <c r="D58" s="120" t="str">
        <f aca="true" t="shared" si="16" ref="D58:I58">CONCATENATE(D57,D57)</f>
        <v>--</v>
      </c>
      <c r="E58" s="99" t="str">
        <f t="shared" si="16"/>
        <v>--</v>
      </c>
      <c r="F58" s="99" t="str">
        <f t="shared" si="16"/>
        <v>--</v>
      </c>
      <c r="G58" s="99" t="str">
        <f t="shared" si="16"/>
        <v>--</v>
      </c>
      <c r="H58" s="99" t="str">
        <f t="shared" si="16"/>
        <v>--</v>
      </c>
      <c r="I58" s="100" t="str">
        <f t="shared" si="16"/>
        <v>--</v>
      </c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</row>
    <row r="59" spans="1:22" ht="24.75" customHeight="1">
      <c r="A59" s="661"/>
      <c r="B59" s="637" t="str">
        <f>'Match specific timetable 6 Club'!C29</f>
        <v>Sen Men</v>
      </c>
      <c r="C59" s="104" t="s">
        <v>171</v>
      </c>
      <c r="D59" s="120" t="str">
        <f>Teamsetup!$D$7</f>
        <v>-</v>
      </c>
      <c r="E59" s="99" t="str">
        <f>Teamsetup!$D$5</f>
        <v>-</v>
      </c>
      <c r="F59" s="99" t="str">
        <f>Teamsetup!$D$3</f>
        <v>-</v>
      </c>
      <c r="G59" s="99" t="str">
        <f>Teamsetup!$D$8</f>
        <v>-</v>
      </c>
      <c r="H59" s="99" t="str">
        <f>Teamsetup!$D$4</f>
        <v>-</v>
      </c>
      <c r="I59" s="100" t="str">
        <f>Teamsetup!$D$6</f>
        <v>-</v>
      </c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</row>
    <row r="60" spans="1:22" ht="24.75" customHeight="1" thickBot="1">
      <c r="A60" s="662"/>
      <c r="B60" s="649" t="str">
        <f>'Match specific timetable 6 Club'!C43</f>
        <v>U15 Boys</v>
      </c>
      <c r="C60" s="105" t="s">
        <v>172</v>
      </c>
      <c r="D60" s="121" t="str">
        <f aca="true" t="shared" si="17" ref="D60:I60">CONCATENATE(D59,D59)</f>
        <v>--</v>
      </c>
      <c r="E60" s="101" t="str">
        <f t="shared" si="17"/>
        <v>--</v>
      </c>
      <c r="F60" s="101" t="str">
        <f t="shared" si="17"/>
        <v>--</v>
      </c>
      <c r="G60" s="101" t="str">
        <f t="shared" si="17"/>
        <v>--</v>
      </c>
      <c r="H60" s="101" t="str">
        <f t="shared" si="17"/>
        <v>--</v>
      </c>
      <c r="I60" s="102" t="str">
        <f t="shared" si="17"/>
        <v>--</v>
      </c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</row>
    <row r="61" spans="1:22" ht="16.5" thickBot="1">
      <c r="A61" s="173"/>
      <c r="B61" s="115"/>
      <c r="C61" s="115"/>
      <c r="D61" s="115"/>
      <c r="E61" s="115"/>
      <c r="F61" s="115"/>
      <c r="G61" s="115"/>
      <c r="H61" s="115"/>
      <c r="I61" s="115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</row>
    <row r="62" spans="1:22" ht="34.5" customHeight="1">
      <c r="A62" s="118" t="str">
        <f>'Match specific timetable 6 Club'!B30</f>
        <v>80m</v>
      </c>
      <c r="B62" s="122" t="str">
        <f>'Match specific timetable 6 Club'!C30</f>
        <v>U11 Girls</v>
      </c>
      <c r="C62" s="98"/>
      <c r="D62" s="122"/>
      <c r="E62" s="97"/>
      <c r="F62" s="97"/>
      <c r="G62" s="97"/>
      <c r="H62" s="97"/>
      <c r="I62" s="98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</row>
    <row r="63" spans="1:22" ht="34.5" customHeight="1" thickBot="1">
      <c r="A63" s="95">
        <f>'Match specific timetable 6 Club'!A30</f>
        <v>14.15</v>
      </c>
      <c r="B63" s="121" t="str">
        <f>'Match specific timetable 6 Club'!C31</f>
        <v>U11 Boys</v>
      </c>
      <c r="C63" s="102"/>
      <c r="D63" s="121"/>
      <c r="E63" s="101"/>
      <c r="F63" s="101"/>
      <c r="G63" s="101"/>
      <c r="H63" s="101"/>
      <c r="I63" s="102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</row>
    <row r="64" spans="1:22" ht="16.5" thickBot="1">
      <c r="A64" s="173"/>
      <c r="B64" s="115"/>
      <c r="C64" s="115"/>
      <c r="D64" s="115"/>
      <c r="E64" s="115"/>
      <c r="F64" s="115"/>
      <c r="G64" s="115"/>
      <c r="H64" s="115"/>
      <c r="I64" s="115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</row>
    <row r="65" spans="1:22" ht="24.75" customHeight="1">
      <c r="A65" s="118" t="str">
        <f>'Match specific timetable 6 Club'!B32</f>
        <v>400m</v>
      </c>
      <c r="B65" s="645" t="str">
        <f>'Match specific timetable 6 Club'!C32</f>
        <v>Sen. Women</v>
      </c>
      <c r="C65" s="103" t="s">
        <v>171</v>
      </c>
      <c r="D65" s="122" t="str">
        <f>Teamsetup!$D$7</f>
        <v>-</v>
      </c>
      <c r="E65" s="97" t="str">
        <f>Teamsetup!$D$5</f>
        <v>-</v>
      </c>
      <c r="F65" s="97" t="str">
        <f>Teamsetup!$D$3</f>
        <v>-</v>
      </c>
      <c r="G65" s="97" t="str">
        <f>Teamsetup!$D$8</f>
        <v>-</v>
      </c>
      <c r="H65" s="97" t="str">
        <f>Teamsetup!$D$4</f>
        <v>-</v>
      </c>
      <c r="I65" s="98" t="str">
        <f>Teamsetup!$D$6</f>
        <v>-</v>
      </c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</row>
    <row r="66" spans="1:22" ht="24.75" customHeight="1">
      <c r="A66" s="93">
        <f>'Match specific timetable 6 Club'!A32</f>
        <v>14.3</v>
      </c>
      <c r="B66" s="638" t="str">
        <f>'Match specific timetable 6 Club'!C33</f>
        <v>U17 Men (A + N/S)</v>
      </c>
      <c r="C66" s="104" t="s">
        <v>172</v>
      </c>
      <c r="D66" s="120" t="str">
        <f aca="true" t="shared" si="18" ref="D66:I66">CONCATENATE(D65,D65)</f>
        <v>--</v>
      </c>
      <c r="E66" s="99" t="str">
        <f t="shared" si="18"/>
        <v>--</v>
      </c>
      <c r="F66" s="99" t="str">
        <f t="shared" si="18"/>
        <v>--</v>
      </c>
      <c r="G66" s="99" t="str">
        <f t="shared" si="18"/>
        <v>--</v>
      </c>
      <c r="H66" s="99" t="str">
        <f t="shared" si="18"/>
        <v>--</v>
      </c>
      <c r="I66" s="100" t="str">
        <f t="shared" si="18"/>
        <v>--</v>
      </c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</row>
    <row r="67" spans="1:22" ht="24.75" customHeight="1">
      <c r="A67" s="660"/>
      <c r="B67" s="637" t="str">
        <f>'Match specific timetable 6 Club'!C33</f>
        <v>U17 Men (A + N/S)</v>
      </c>
      <c r="C67" s="104" t="s">
        <v>171</v>
      </c>
      <c r="D67" s="120" t="str">
        <f>Teamsetup!$D$5</f>
        <v>-</v>
      </c>
      <c r="E67" s="99" t="str">
        <f>Teamsetup!$D$3</f>
        <v>-</v>
      </c>
      <c r="F67" s="99" t="str">
        <f>Teamsetup!$D$8</f>
        <v>-</v>
      </c>
      <c r="G67" s="99" t="str">
        <f>Teamsetup!$D$4</f>
        <v>-</v>
      </c>
      <c r="H67" s="99" t="str">
        <f>Teamsetup!$D$6</f>
        <v>-</v>
      </c>
      <c r="I67" s="100" t="str">
        <f>Teamsetup!$D$7</f>
        <v>-</v>
      </c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</row>
    <row r="68" spans="1:22" ht="24.75" customHeight="1">
      <c r="A68" s="660"/>
      <c r="B68" s="638" t="str">
        <f>'Match specific timetable 6 Club'!C35</f>
        <v>U15 Girls</v>
      </c>
      <c r="C68" s="291"/>
      <c r="D68" s="495" t="s">
        <v>328</v>
      </c>
      <c r="E68" s="99"/>
      <c r="F68" s="99"/>
      <c r="G68" s="99"/>
      <c r="H68" s="99"/>
      <c r="I68" s="100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</row>
    <row r="69" spans="1:22" ht="24.75" customHeight="1">
      <c r="A69" s="124"/>
      <c r="B69" s="637" t="str">
        <f>'Match specific timetable 6 Club'!C34</f>
        <v>Sen Men</v>
      </c>
      <c r="C69" s="104" t="s">
        <v>171</v>
      </c>
      <c r="D69" s="120" t="str">
        <f>Teamsetup!$D$3</f>
        <v>-</v>
      </c>
      <c r="E69" s="99" t="str">
        <f>Teamsetup!$D$8</f>
        <v>-</v>
      </c>
      <c r="F69" s="99" t="str">
        <f>Teamsetup!$D$4</f>
        <v>-</v>
      </c>
      <c r="G69" s="99" t="str">
        <f>Teamsetup!$D$6</f>
        <v>-</v>
      </c>
      <c r="H69" s="99" t="str">
        <f>Teamsetup!$D$7</f>
        <v>-</v>
      </c>
      <c r="I69" s="100" t="str">
        <f>Teamsetup!$D$5</f>
        <v>-</v>
      </c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</row>
    <row r="70" spans="1:22" ht="24.75" customHeight="1" thickBot="1">
      <c r="A70" s="117"/>
      <c r="B70" s="649" t="str">
        <f>'Match specific timetable 6 Club'!C37</f>
        <v>U15 Boys</v>
      </c>
      <c r="C70" s="105" t="s">
        <v>172</v>
      </c>
      <c r="D70" s="121" t="str">
        <f aca="true" t="shared" si="19" ref="D70:I70">CONCATENATE(D69,D69)</f>
        <v>--</v>
      </c>
      <c r="E70" s="101" t="str">
        <f t="shared" si="19"/>
        <v>--</v>
      </c>
      <c r="F70" s="101" t="str">
        <f t="shared" si="19"/>
        <v>--</v>
      </c>
      <c r="G70" s="101" t="str">
        <f t="shared" si="19"/>
        <v>--</v>
      </c>
      <c r="H70" s="101" t="str">
        <f t="shared" si="19"/>
        <v>--</v>
      </c>
      <c r="I70" s="102" t="str">
        <f t="shared" si="19"/>
        <v>--</v>
      </c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</row>
    <row r="71" spans="1:22" ht="17.25" customHeight="1" thickBot="1">
      <c r="A71" s="172"/>
      <c r="B71" s="115"/>
      <c r="C71" s="115"/>
      <c r="D71" s="115"/>
      <c r="E71" s="115"/>
      <c r="F71" s="115"/>
      <c r="G71" s="115"/>
      <c r="H71" s="115"/>
      <c r="I71" s="115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</row>
    <row r="72" spans="1:22" ht="24.75" customHeight="1">
      <c r="A72" s="118" t="str">
        <f>'Match specific timetable 6 Club'!B35</f>
        <v>300m</v>
      </c>
      <c r="B72" s="645" t="str">
        <f>'Match specific timetable 6 Club'!C35</f>
        <v>U15 Girls</v>
      </c>
      <c r="C72" s="291" t="s">
        <v>171</v>
      </c>
      <c r="D72" s="120" t="str">
        <f>Teamsetup!$D$8</f>
        <v>-</v>
      </c>
      <c r="E72" s="99" t="str">
        <f>Teamsetup!$D$4</f>
        <v>-</v>
      </c>
      <c r="F72" s="99" t="str">
        <f>Teamsetup!$D$6</f>
        <v>-</v>
      </c>
      <c r="G72" s="99" t="str">
        <f>Teamsetup!$D$7</f>
        <v>-</v>
      </c>
      <c r="H72" s="99" t="str">
        <f>Teamsetup!$D$5</f>
        <v>-</v>
      </c>
      <c r="I72" s="98" t="str">
        <f>Teamsetup!$D$3</f>
        <v>-</v>
      </c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</row>
    <row r="73" spans="1:22" ht="24.75" customHeight="1">
      <c r="A73" s="93">
        <f>'Match specific timetable 6 Club'!A35</f>
        <v>14.5</v>
      </c>
      <c r="B73" s="638" t="str">
        <f>'Match specific timetable 6 Club'!C40</f>
        <v>U15 Girls</v>
      </c>
      <c r="C73" s="291" t="s">
        <v>172</v>
      </c>
      <c r="D73" s="120" t="str">
        <f aca="true" t="shared" si="20" ref="D73:I73">CONCATENATE(D72,D72)</f>
        <v>--</v>
      </c>
      <c r="E73" s="99" t="str">
        <f t="shared" si="20"/>
        <v>--</v>
      </c>
      <c r="F73" s="99" t="str">
        <f t="shared" si="20"/>
        <v>--</v>
      </c>
      <c r="G73" s="99" t="str">
        <f t="shared" si="20"/>
        <v>--</v>
      </c>
      <c r="H73" s="99" t="str">
        <f t="shared" si="20"/>
        <v>--</v>
      </c>
      <c r="I73" s="100" t="str">
        <f t="shared" si="20"/>
        <v>--</v>
      </c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</row>
    <row r="74" spans="1:22" ht="24.75" customHeight="1">
      <c r="A74" s="659"/>
      <c r="B74" s="637" t="str">
        <f>'Match specific timetable 6 Club'!C36</f>
        <v>U17 Women (A + N/S)</v>
      </c>
      <c r="C74" s="291" t="s">
        <v>171</v>
      </c>
      <c r="D74" s="120" t="str">
        <f>Teamsetup!$D$4</f>
        <v>-</v>
      </c>
      <c r="E74" s="99" t="str">
        <f>Teamsetup!$D$6</f>
        <v>-</v>
      </c>
      <c r="F74" s="99" t="str">
        <f>Teamsetup!$D$7</f>
        <v>-</v>
      </c>
      <c r="G74" s="99" t="str">
        <f>Teamsetup!$D$5</f>
        <v>-</v>
      </c>
      <c r="H74" s="99" t="str">
        <f>Teamsetup!$D$3</f>
        <v>-</v>
      </c>
      <c r="I74" s="100" t="str">
        <f>Teamsetup!$D$8</f>
        <v>-</v>
      </c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</row>
    <row r="75" spans="1:22" ht="24.75" customHeight="1">
      <c r="A75" s="659"/>
      <c r="B75" s="638" t="str">
        <f>'Match specific timetable 6 Club'!C42</f>
        <v>U13 Boys</v>
      </c>
      <c r="C75" s="291"/>
      <c r="D75" s="495" t="s">
        <v>328</v>
      </c>
      <c r="E75" s="99"/>
      <c r="F75" s="99"/>
      <c r="G75" s="99"/>
      <c r="H75" s="99"/>
      <c r="I75" s="100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</row>
    <row r="76" spans="1:22" ht="24.75" customHeight="1">
      <c r="A76" s="123"/>
      <c r="B76" s="637" t="str">
        <f>'Match specific timetable 6 Club'!C37</f>
        <v>U15 Boys</v>
      </c>
      <c r="C76" s="291" t="s">
        <v>171</v>
      </c>
      <c r="D76" s="120" t="str">
        <f>Teamsetup!$D$6</f>
        <v>-</v>
      </c>
      <c r="E76" s="99" t="str">
        <f>Teamsetup!$D$7</f>
        <v>-</v>
      </c>
      <c r="F76" s="99" t="str">
        <f>Teamsetup!$D$5</f>
        <v>-</v>
      </c>
      <c r="G76" s="99" t="str">
        <f>Teamsetup!$D$3</f>
        <v>-</v>
      </c>
      <c r="H76" s="99" t="str">
        <f>Teamsetup!$D$8</f>
        <v>-</v>
      </c>
      <c r="I76" s="100" t="str">
        <f>Teamsetup!$D$4</f>
        <v>-</v>
      </c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</row>
    <row r="77" spans="1:22" ht="24.75" customHeight="1" thickBot="1">
      <c r="A77" s="89"/>
      <c r="B77" s="649" t="str">
        <f>'Match specific timetable 6 Club'!C44</f>
        <v>U17 Men + Sen Men</v>
      </c>
      <c r="C77" s="292" t="s">
        <v>172</v>
      </c>
      <c r="D77" s="120" t="str">
        <f aca="true" t="shared" si="21" ref="D77:I77">CONCATENATE(D76,D76)</f>
        <v>--</v>
      </c>
      <c r="E77" s="99" t="str">
        <f t="shared" si="21"/>
        <v>--</v>
      </c>
      <c r="F77" s="99" t="str">
        <f t="shared" si="21"/>
        <v>--</v>
      </c>
      <c r="G77" s="99" t="str">
        <f t="shared" si="21"/>
        <v>--</v>
      </c>
      <c r="H77" s="99" t="str">
        <f t="shared" si="21"/>
        <v>--</v>
      </c>
      <c r="I77" s="102" t="str">
        <f t="shared" si="21"/>
        <v>--</v>
      </c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</row>
    <row r="78" spans="1:22" ht="16.5" thickBot="1">
      <c r="A78" s="173"/>
      <c r="B78" s="115"/>
      <c r="C78" s="115"/>
      <c r="D78" s="115"/>
      <c r="E78" s="115"/>
      <c r="F78" s="115"/>
      <c r="G78" s="115"/>
      <c r="H78" s="115"/>
      <c r="I78" s="115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</row>
    <row r="79" spans="1:22" ht="24.75" customHeight="1">
      <c r="A79" s="118" t="str">
        <f>'Match specific timetable 6 Club'!B39</f>
        <v>1500m</v>
      </c>
      <c r="B79" s="645" t="str">
        <f>'Match specific timetable 6 Club'!C39</f>
        <v>U13 Girls</v>
      </c>
      <c r="C79" s="650" t="s">
        <v>176</v>
      </c>
      <c r="D79" s="122" t="str">
        <f>Teamsetup!$D$3</f>
        <v>-</v>
      </c>
      <c r="E79" s="97" t="str">
        <f>Teamsetup!$D$5</f>
        <v>-</v>
      </c>
      <c r="F79" s="97" t="str">
        <f>Teamsetup!$D$7</f>
        <v>-</v>
      </c>
      <c r="G79" s="97" t="str">
        <f>Teamsetup!$D$4</f>
        <v>-</v>
      </c>
      <c r="H79" s="97" t="str">
        <f>Teamsetup!$D$6</f>
        <v>-</v>
      </c>
      <c r="I79" s="98" t="str">
        <f>Teamsetup!$D$8</f>
        <v>-</v>
      </c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</row>
    <row r="80" spans="1:22" ht="24.75" customHeight="1">
      <c r="A80" s="93">
        <f>'Match specific timetable 6 Club'!A39</f>
        <v>15.15</v>
      </c>
      <c r="B80" s="638"/>
      <c r="C80" s="642"/>
      <c r="D80" s="120" t="str">
        <f aca="true" t="shared" si="22" ref="D80:I80">CONCATENATE(D79,D79)</f>
        <v>--</v>
      </c>
      <c r="E80" s="99" t="str">
        <f t="shared" si="22"/>
        <v>--</v>
      </c>
      <c r="F80" s="99" t="str">
        <f t="shared" si="22"/>
        <v>--</v>
      </c>
      <c r="G80" s="99" t="str">
        <f t="shared" si="22"/>
        <v>--</v>
      </c>
      <c r="H80" s="99" t="str">
        <f t="shared" si="22"/>
        <v>--</v>
      </c>
      <c r="I80" s="100" t="str">
        <f t="shared" si="22"/>
        <v>--</v>
      </c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</row>
    <row r="81" spans="1:22" ht="24.75" customHeight="1">
      <c r="A81" s="56"/>
      <c r="B81" s="637" t="str">
        <f>'Match specific timetable 6 Club'!C40</f>
        <v>U15 Girls</v>
      </c>
      <c r="C81" s="641" t="s">
        <v>176</v>
      </c>
      <c r="D81" s="120" t="str">
        <f>Teamsetup!$D$5</f>
        <v>-</v>
      </c>
      <c r="E81" s="99" t="str">
        <f>Teamsetup!$D$7</f>
        <v>-</v>
      </c>
      <c r="F81" s="99" t="str">
        <f>Teamsetup!$D$4</f>
        <v>-</v>
      </c>
      <c r="G81" s="99" t="str">
        <f>Teamsetup!$D$6</f>
        <v>-</v>
      </c>
      <c r="H81" s="99" t="str">
        <f>Teamsetup!$D$8</f>
        <v>-</v>
      </c>
      <c r="I81" s="100" t="str">
        <f>Teamsetup!$D$3</f>
        <v>-</v>
      </c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</row>
    <row r="82" spans="1:22" ht="24.75" customHeight="1">
      <c r="A82" s="124"/>
      <c r="B82" s="638"/>
      <c r="C82" s="642"/>
      <c r="D82" s="420" t="str">
        <f aca="true" t="shared" si="23" ref="D82:I82">CONCATENATE(D81,D81)</f>
        <v>--</v>
      </c>
      <c r="E82" s="99" t="str">
        <f t="shared" si="23"/>
        <v>--</v>
      </c>
      <c r="F82" s="99" t="str">
        <f t="shared" si="23"/>
        <v>--</v>
      </c>
      <c r="G82" s="99" t="str">
        <f t="shared" si="23"/>
        <v>--</v>
      </c>
      <c r="H82" s="99" t="str">
        <f t="shared" si="23"/>
        <v>--</v>
      </c>
      <c r="I82" s="100" t="str">
        <f t="shared" si="23"/>
        <v>--</v>
      </c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</row>
    <row r="83" spans="1:22" ht="24.75" customHeight="1">
      <c r="A83" s="124"/>
      <c r="B83" s="637" t="str">
        <f>'Match specific timetable 6 Club'!C41</f>
        <v>U17 Women + Sen. Women</v>
      </c>
      <c r="C83" s="641" t="s">
        <v>176</v>
      </c>
      <c r="D83" s="120" t="str">
        <f>Teamsetup!$D$7</f>
        <v>-</v>
      </c>
      <c r="E83" s="99" t="str">
        <f>Teamsetup!$D$4</f>
        <v>-</v>
      </c>
      <c r="F83" s="99" t="str">
        <f>Teamsetup!$D$6</f>
        <v>-</v>
      </c>
      <c r="G83" s="99" t="str">
        <f>Teamsetup!$D$8</f>
        <v>-</v>
      </c>
      <c r="H83" s="99" t="str">
        <f>Teamsetup!$D$3</f>
        <v>-</v>
      </c>
      <c r="I83" s="100" t="str">
        <f>Teamsetup!$D$5</f>
        <v>-</v>
      </c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</row>
    <row r="84" spans="1:22" ht="24.75" customHeight="1">
      <c r="A84" s="124"/>
      <c r="B84" s="638"/>
      <c r="C84" s="642"/>
      <c r="D84" s="420" t="str">
        <f aca="true" t="shared" si="24" ref="D84:I84">CONCATENATE(D83,D83)</f>
        <v>--</v>
      </c>
      <c r="E84" s="99" t="str">
        <f t="shared" si="24"/>
        <v>--</v>
      </c>
      <c r="F84" s="99" t="str">
        <f t="shared" si="24"/>
        <v>--</v>
      </c>
      <c r="G84" s="99" t="str">
        <f t="shared" si="24"/>
        <v>--</v>
      </c>
      <c r="H84" s="99" t="str">
        <f t="shared" si="24"/>
        <v>--</v>
      </c>
      <c r="I84" s="100" t="str">
        <f t="shared" si="24"/>
        <v>--</v>
      </c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</row>
    <row r="85" spans="1:22" ht="24.75" customHeight="1">
      <c r="A85" s="124"/>
      <c r="B85" s="637" t="str">
        <f>'Match specific timetable 6 Club'!C42</f>
        <v>U13 Boys</v>
      </c>
      <c r="C85" s="641" t="s">
        <v>176</v>
      </c>
      <c r="D85" s="120" t="str">
        <f>Teamsetup!$D$4</f>
        <v>-</v>
      </c>
      <c r="E85" s="99" t="str">
        <f>Teamsetup!$D$6</f>
        <v>-</v>
      </c>
      <c r="F85" s="99" t="str">
        <f>Teamsetup!$D$8</f>
        <v>-</v>
      </c>
      <c r="G85" s="99" t="str">
        <f>Teamsetup!$D$3</f>
        <v>-</v>
      </c>
      <c r="H85" s="99" t="str">
        <f>Teamsetup!$D$5</f>
        <v>-</v>
      </c>
      <c r="I85" s="100" t="str">
        <f>Teamsetup!$D$7</f>
        <v>-</v>
      </c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</row>
    <row r="86" spans="1:22" ht="24.75" customHeight="1">
      <c r="A86" s="124"/>
      <c r="B86" s="638"/>
      <c r="C86" s="642"/>
      <c r="D86" s="420" t="str">
        <f aca="true" t="shared" si="25" ref="D86:I86">CONCATENATE(D85,D85)</f>
        <v>--</v>
      </c>
      <c r="E86" s="99" t="str">
        <f t="shared" si="25"/>
        <v>--</v>
      </c>
      <c r="F86" s="99" t="str">
        <f t="shared" si="25"/>
        <v>--</v>
      </c>
      <c r="G86" s="99" t="str">
        <f t="shared" si="25"/>
        <v>--</v>
      </c>
      <c r="H86" s="99" t="str">
        <f t="shared" si="25"/>
        <v>--</v>
      </c>
      <c r="I86" s="100" t="str">
        <f t="shared" si="25"/>
        <v>--</v>
      </c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</row>
    <row r="87" spans="1:22" ht="24.75" customHeight="1">
      <c r="A87" s="124"/>
      <c r="B87" s="637" t="str">
        <f>'Match specific timetable 6 Club'!C43</f>
        <v>U15 Boys</v>
      </c>
      <c r="C87" s="641" t="s">
        <v>176</v>
      </c>
      <c r="D87" s="120" t="str">
        <f>Teamsetup!$D$6</f>
        <v>-</v>
      </c>
      <c r="E87" s="99" t="str">
        <f>Teamsetup!$D$8</f>
        <v>-</v>
      </c>
      <c r="F87" s="99" t="str">
        <f>Teamsetup!$D$3</f>
        <v>-</v>
      </c>
      <c r="G87" s="99" t="str">
        <f>Teamsetup!$D$5</f>
        <v>-</v>
      </c>
      <c r="H87" s="99" t="str">
        <f>Teamsetup!$D$7</f>
        <v>-</v>
      </c>
      <c r="I87" s="100" t="str">
        <f>Teamsetup!$D$4</f>
        <v>-</v>
      </c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</row>
    <row r="88" spans="1:22" ht="24.75" customHeight="1">
      <c r="A88" s="124"/>
      <c r="B88" s="638"/>
      <c r="C88" s="642"/>
      <c r="D88" s="420" t="str">
        <f aca="true" t="shared" si="26" ref="D88:I88">CONCATENATE(D87,D87)</f>
        <v>--</v>
      </c>
      <c r="E88" s="99" t="str">
        <f t="shared" si="26"/>
        <v>--</v>
      </c>
      <c r="F88" s="99" t="str">
        <f t="shared" si="26"/>
        <v>--</v>
      </c>
      <c r="G88" s="99" t="str">
        <f t="shared" si="26"/>
        <v>--</v>
      </c>
      <c r="H88" s="99" t="str">
        <f t="shared" si="26"/>
        <v>--</v>
      </c>
      <c r="I88" s="100" t="str">
        <f t="shared" si="26"/>
        <v>--</v>
      </c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</row>
    <row r="89" spans="1:22" ht="24.75" customHeight="1">
      <c r="A89" s="124"/>
      <c r="B89" s="637" t="str">
        <f>'Match specific timetable 6 Club'!C44</f>
        <v>U17 Men + Sen Men</v>
      </c>
      <c r="C89" s="641" t="s">
        <v>176</v>
      </c>
      <c r="D89" s="120" t="str">
        <f>Teamsetup!$D$8</f>
        <v>-</v>
      </c>
      <c r="E89" s="99" t="str">
        <f>Teamsetup!$D$3</f>
        <v>-</v>
      </c>
      <c r="F89" s="99" t="str">
        <f>Teamsetup!$D$5</f>
        <v>-</v>
      </c>
      <c r="G89" s="99" t="str">
        <f>Teamsetup!$D$7</f>
        <v>-</v>
      </c>
      <c r="H89" s="99" t="str">
        <f>Teamsetup!$D$4</f>
        <v>-</v>
      </c>
      <c r="I89" s="100" t="str">
        <f>Teamsetup!$D$6</f>
        <v>-</v>
      </c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</row>
    <row r="90" spans="1:22" ht="24.75" customHeight="1" thickBot="1">
      <c r="A90" s="117"/>
      <c r="B90" s="649"/>
      <c r="C90" s="643"/>
      <c r="D90" s="420" t="str">
        <f aca="true" t="shared" si="27" ref="D90:I90">CONCATENATE(D89,D89)</f>
        <v>--</v>
      </c>
      <c r="E90" s="99" t="str">
        <f t="shared" si="27"/>
        <v>--</v>
      </c>
      <c r="F90" s="99" t="str">
        <f t="shared" si="27"/>
        <v>--</v>
      </c>
      <c r="G90" s="99" t="str">
        <f t="shared" si="27"/>
        <v>--</v>
      </c>
      <c r="H90" s="99" t="str">
        <f t="shared" si="27"/>
        <v>--</v>
      </c>
      <c r="I90" s="100" t="str">
        <f t="shared" si="27"/>
        <v>--</v>
      </c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</row>
    <row r="91" spans="1:22" ht="17.25" customHeight="1" thickBot="1">
      <c r="A91" s="173"/>
      <c r="B91" s="115"/>
      <c r="C91" s="115"/>
      <c r="D91" s="115"/>
      <c r="E91" s="115"/>
      <c r="F91" s="115"/>
      <c r="G91" s="115"/>
      <c r="H91" s="115"/>
      <c r="I91" s="115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</row>
    <row r="92" spans="1:22" ht="24.75" customHeight="1">
      <c r="A92" s="118" t="str">
        <f>'Match specific timetable 6 Club'!B47</f>
        <v>200m</v>
      </c>
      <c r="B92" s="645" t="str">
        <f>'Match specific timetable 6 Club'!C47</f>
        <v>U13 Girls</v>
      </c>
      <c r="C92" s="103" t="s">
        <v>171</v>
      </c>
      <c r="D92" s="122" t="str">
        <f>Teamsetup!$D$8</f>
        <v>-</v>
      </c>
      <c r="E92" s="97" t="str">
        <f>Teamsetup!$D$4</f>
        <v>-</v>
      </c>
      <c r="F92" s="97" t="str">
        <f>Teamsetup!$D$6</f>
        <v>-</v>
      </c>
      <c r="G92" s="97" t="str">
        <f>Teamsetup!$D$7</f>
        <v>-</v>
      </c>
      <c r="H92" s="97" t="str">
        <f>Teamsetup!$D$5</f>
        <v>-</v>
      </c>
      <c r="I92" s="98" t="str">
        <f>Teamsetup!$D$3</f>
        <v>-</v>
      </c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</row>
    <row r="93" spans="1:22" ht="24.75" customHeight="1">
      <c r="A93" s="93">
        <f>'Match specific timetable 6 Club'!A47</f>
        <v>16.05</v>
      </c>
      <c r="B93" s="638"/>
      <c r="C93" s="104" t="s">
        <v>172</v>
      </c>
      <c r="D93" s="420" t="str">
        <f aca="true" t="shared" si="28" ref="D93:I93">CONCATENATE(D92,D92)</f>
        <v>--</v>
      </c>
      <c r="E93" s="99" t="str">
        <f t="shared" si="28"/>
        <v>--</v>
      </c>
      <c r="F93" s="99" t="str">
        <f t="shared" si="28"/>
        <v>--</v>
      </c>
      <c r="G93" s="99" t="str">
        <f t="shared" si="28"/>
        <v>--</v>
      </c>
      <c r="H93" s="99" t="str">
        <f t="shared" si="28"/>
        <v>--</v>
      </c>
      <c r="I93" s="100" t="str">
        <f t="shared" si="28"/>
        <v>--</v>
      </c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</row>
    <row r="94" spans="1:22" ht="24.75" customHeight="1">
      <c r="A94" s="124"/>
      <c r="B94" s="637" t="str">
        <f>'Match specific timetable 6 Club'!C48</f>
        <v>U15 Girls</v>
      </c>
      <c r="C94" s="104" t="s">
        <v>171</v>
      </c>
      <c r="D94" s="120" t="str">
        <f>Teamsetup!$D$4</f>
        <v>-</v>
      </c>
      <c r="E94" s="99" t="str">
        <f>Teamsetup!$D$6</f>
        <v>-</v>
      </c>
      <c r="F94" s="99" t="str">
        <f>Teamsetup!$D$7</f>
        <v>-</v>
      </c>
      <c r="G94" s="99" t="str">
        <f>Teamsetup!$D$5</f>
        <v>-</v>
      </c>
      <c r="H94" s="99" t="str">
        <f>Teamsetup!$D$3</f>
        <v>-</v>
      </c>
      <c r="I94" s="100" t="str">
        <f>Teamsetup!$D$8</f>
        <v>-</v>
      </c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</row>
    <row r="95" spans="1:22" ht="24.75" customHeight="1">
      <c r="A95" s="124"/>
      <c r="B95" s="638"/>
      <c r="C95" s="104" t="s">
        <v>172</v>
      </c>
      <c r="D95" s="420" t="str">
        <f aca="true" t="shared" si="29" ref="D95:I97">CONCATENATE(D94,D94)</f>
        <v>--</v>
      </c>
      <c r="E95" s="99" t="str">
        <f t="shared" si="29"/>
        <v>--</v>
      </c>
      <c r="F95" s="99" t="str">
        <f t="shared" si="29"/>
        <v>--</v>
      </c>
      <c r="G95" s="99" t="str">
        <f t="shared" si="29"/>
        <v>--</v>
      </c>
      <c r="H95" s="99" t="str">
        <f t="shared" si="29"/>
        <v>--</v>
      </c>
      <c r="I95" s="100" t="str">
        <f t="shared" si="29"/>
        <v>--</v>
      </c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</row>
    <row r="96" spans="1:9" s="363" customFormat="1" ht="24.75" customHeight="1">
      <c r="A96" s="375"/>
      <c r="B96" s="637" t="str">
        <f>'Match specific timetable 6 Club'!C49</f>
        <v>U17 Women</v>
      </c>
      <c r="C96" s="291" t="s">
        <v>171</v>
      </c>
      <c r="D96" s="120" t="str">
        <f>Teamsetup!$D$5</f>
        <v>-</v>
      </c>
      <c r="E96" s="99" t="str">
        <f>Teamsetup!$D$3</f>
        <v>-</v>
      </c>
      <c r="F96" s="99" t="str">
        <f>Teamsetup!$D$8</f>
        <v>-</v>
      </c>
      <c r="G96" s="99" t="str">
        <f>Teamsetup!$D$4</f>
        <v>-</v>
      </c>
      <c r="H96" s="99" t="str">
        <f>Teamsetup!$D$6</f>
        <v>-</v>
      </c>
      <c r="I96" s="100" t="str">
        <f>Teamsetup!$D$7</f>
        <v>-</v>
      </c>
    </row>
    <row r="97" spans="1:9" s="363" customFormat="1" ht="24.75" customHeight="1">
      <c r="A97" s="375"/>
      <c r="B97" s="638"/>
      <c r="C97" s="291" t="s">
        <v>172</v>
      </c>
      <c r="D97" s="503" t="str">
        <f t="shared" si="29"/>
        <v>--</v>
      </c>
      <c r="E97" s="99" t="str">
        <f t="shared" si="29"/>
        <v>--</v>
      </c>
      <c r="F97" s="99" t="str">
        <f t="shared" si="29"/>
        <v>--</v>
      </c>
      <c r="G97" s="99" t="str">
        <f t="shared" si="29"/>
        <v>--</v>
      </c>
      <c r="H97" s="99" t="str">
        <f t="shared" si="29"/>
        <v>--</v>
      </c>
      <c r="I97" s="100" t="str">
        <f t="shared" si="29"/>
        <v>--</v>
      </c>
    </row>
    <row r="98" spans="1:22" ht="24.75" customHeight="1">
      <c r="A98" s="124"/>
      <c r="B98" s="637" t="str">
        <f>'Match specific timetable 6 Club'!C50</f>
        <v>Sen. Women</v>
      </c>
      <c r="C98" s="104" t="s">
        <v>171</v>
      </c>
      <c r="D98" s="120" t="str">
        <f>Teamsetup!$D$6</f>
        <v>-</v>
      </c>
      <c r="E98" s="99" t="str">
        <f>Teamsetup!$D$7</f>
        <v>-</v>
      </c>
      <c r="F98" s="99" t="str">
        <f>Teamsetup!$D$5</f>
        <v>-</v>
      </c>
      <c r="G98" s="99" t="str">
        <f>Teamsetup!$D$3</f>
        <v>-</v>
      </c>
      <c r="H98" s="99" t="str">
        <f>Teamsetup!$D$8</f>
        <v>-</v>
      </c>
      <c r="I98" s="100" t="str">
        <f>Teamsetup!$D$4</f>
        <v>-</v>
      </c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</row>
    <row r="99" spans="1:22" ht="24.75" customHeight="1">
      <c r="A99" s="124"/>
      <c r="B99" s="638"/>
      <c r="C99" s="104" t="s">
        <v>172</v>
      </c>
      <c r="D99" s="420" t="str">
        <f aca="true" t="shared" si="30" ref="D99:I99">CONCATENATE(D98,D98)</f>
        <v>--</v>
      </c>
      <c r="E99" s="99" t="str">
        <f t="shared" si="30"/>
        <v>--</v>
      </c>
      <c r="F99" s="99" t="str">
        <f t="shared" si="30"/>
        <v>--</v>
      </c>
      <c r="G99" s="99" t="str">
        <f t="shared" si="30"/>
        <v>--</v>
      </c>
      <c r="H99" s="99" t="str">
        <f t="shared" si="30"/>
        <v>--</v>
      </c>
      <c r="I99" s="100" t="str">
        <f t="shared" si="30"/>
        <v>--</v>
      </c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</row>
    <row r="100" spans="1:22" ht="24.75" customHeight="1">
      <c r="A100" s="157"/>
      <c r="B100" s="637" t="str">
        <f>'Match specific timetable 6 Club'!C51</f>
        <v>U13 Boys</v>
      </c>
      <c r="C100" s="104" t="s">
        <v>171</v>
      </c>
      <c r="D100" s="120" t="str">
        <f>Teamsetup!$D$7</f>
        <v>-</v>
      </c>
      <c r="E100" s="99" t="str">
        <f>Teamsetup!$D$5</f>
        <v>-</v>
      </c>
      <c r="F100" s="99" t="str">
        <f>Teamsetup!$D$3</f>
        <v>-</v>
      </c>
      <c r="G100" s="99" t="str">
        <f>Teamsetup!$D$8</f>
        <v>-</v>
      </c>
      <c r="H100" s="99" t="str">
        <f>Teamsetup!$D$4</f>
        <v>-</v>
      </c>
      <c r="I100" s="100" t="str">
        <f>Teamsetup!$D$6</f>
        <v>-</v>
      </c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</row>
    <row r="101" spans="1:22" ht="24.75" customHeight="1">
      <c r="A101" s="157"/>
      <c r="B101" s="638"/>
      <c r="C101" s="104" t="s">
        <v>172</v>
      </c>
      <c r="D101" s="420" t="str">
        <f aca="true" t="shared" si="31" ref="D101:I101">CONCATENATE(D100,D100)</f>
        <v>--</v>
      </c>
      <c r="E101" s="99" t="str">
        <f t="shared" si="31"/>
        <v>--</v>
      </c>
      <c r="F101" s="99" t="str">
        <f t="shared" si="31"/>
        <v>--</v>
      </c>
      <c r="G101" s="99" t="str">
        <f t="shared" si="31"/>
        <v>--</v>
      </c>
      <c r="H101" s="99" t="str">
        <f t="shared" si="31"/>
        <v>--</v>
      </c>
      <c r="I101" s="100" t="str">
        <f t="shared" si="31"/>
        <v>--</v>
      </c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</row>
    <row r="102" spans="1:22" ht="24.75" customHeight="1">
      <c r="A102" s="124"/>
      <c r="B102" s="637" t="str">
        <f>'Match specific timetable 6 Club'!C52</f>
        <v>U15 Boys</v>
      </c>
      <c r="C102" s="104" t="s">
        <v>171</v>
      </c>
      <c r="D102" s="120" t="str">
        <f>Teamsetup!$D$5</f>
        <v>-</v>
      </c>
      <c r="E102" s="99" t="str">
        <f>Teamsetup!$D$3</f>
        <v>-</v>
      </c>
      <c r="F102" s="99" t="str">
        <f>Teamsetup!$D$8</f>
        <v>-</v>
      </c>
      <c r="G102" s="99" t="str">
        <f>Teamsetup!$D$4</f>
        <v>-</v>
      </c>
      <c r="H102" s="99" t="str">
        <f>Teamsetup!$D$6</f>
        <v>-</v>
      </c>
      <c r="I102" s="100" t="str">
        <f>Teamsetup!$D$7</f>
        <v>-</v>
      </c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</row>
    <row r="103" spans="1:22" ht="24.75" customHeight="1">
      <c r="A103" s="124"/>
      <c r="B103" s="638"/>
      <c r="C103" s="104" t="s">
        <v>172</v>
      </c>
      <c r="D103" s="420" t="str">
        <f aca="true" t="shared" si="32" ref="D103:I103">CONCATENATE(D102,D102)</f>
        <v>--</v>
      </c>
      <c r="E103" s="99" t="str">
        <f t="shared" si="32"/>
        <v>--</v>
      </c>
      <c r="F103" s="99" t="str">
        <f t="shared" si="32"/>
        <v>--</v>
      </c>
      <c r="G103" s="99" t="str">
        <f t="shared" si="32"/>
        <v>--</v>
      </c>
      <c r="H103" s="99" t="str">
        <f t="shared" si="32"/>
        <v>--</v>
      </c>
      <c r="I103" s="100" t="str">
        <f t="shared" si="32"/>
        <v>--</v>
      </c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</row>
    <row r="104" spans="1:22" ht="24.75" customHeight="1">
      <c r="A104" s="124"/>
      <c r="B104" s="637" t="str">
        <f>'Match specific timetable 6 Club'!C53</f>
        <v>U17 Men</v>
      </c>
      <c r="C104" s="104" t="s">
        <v>171</v>
      </c>
      <c r="D104" s="120" t="str">
        <f>Teamsetup!$D$3</f>
        <v>-</v>
      </c>
      <c r="E104" s="99" t="str">
        <f>Teamsetup!$D$8</f>
        <v>-</v>
      </c>
      <c r="F104" s="99" t="str">
        <f>Teamsetup!$D$4</f>
        <v>-</v>
      </c>
      <c r="G104" s="99" t="str">
        <f>Teamsetup!$D$6</f>
        <v>-</v>
      </c>
      <c r="H104" s="99" t="str">
        <f>Teamsetup!$D$7</f>
        <v>-</v>
      </c>
      <c r="I104" s="100" t="str">
        <f>Teamsetup!$D$5</f>
        <v>-</v>
      </c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</row>
    <row r="105" spans="1:22" ht="24.75" customHeight="1">
      <c r="A105" s="124"/>
      <c r="B105" s="638"/>
      <c r="C105" s="104" t="s">
        <v>172</v>
      </c>
      <c r="D105" s="420" t="str">
        <f aca="true" t="shared" si="33" ref="D105:I105">CONCATENATE(D104,D104)</f>
        <v>--</v>
      </c>
      <c r="E105" s="99" t="str">
        <f t="shared" si="33"/>
        <v>--</v>
      </c>
      <c r="F105" s="99" t="str">
        <f t="shared" si="33"/>
        <v>--</v>
      </c>
      <c r="G105" s="99" t="str">
        <f t="shared" si="33"/>
        <v>--</v>
      </c>
      <c r="H105" s="99" t="str">
        <f t="shared" si="33"/>
        <v>--</v>
      </c>
      <c r="I105" s="100" t="str">
        <f t="shared" si="33"/>
        <v>--</v>
      </c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</row>
    <row r="106" spans="1:22" ht="24.75" customHeight="1">
      <c r="A106" s="124"/>
      <c r="B106" s="637" t="str">
        <f>'Match specific timetable 6 Club'!C54</f>
        <v>Sen Men</v>
      </c>
      <c r="C106" s="104" t="s">
        <v>171</v>
      </c>
      <c r="D106" s="120" t="str">
        <f>Teamsetup!$D$8</f>
        <v>-</v>
      </c>
      <c r="E106" s="99" t="str">
        <f>Teamsetup!$D$4</f>
        <v>-</v>
      </c>
      <c r="F106" s="99" t="str">
        <f>Teamsetup!$D$6</f>
        <v>-</v>
      </c>
      <c r="G106" s="99" t="str">
        <f>Teamsetup!$D$7</f>
        <v>-</v>
      </c>
      <c r="H106" s="99" t="str">
        <f>Teamsetup!$D$5</f>
        <v>-</v>
      </c>
      <c r="I106" s="100" t="str">
        <f>Teamsetup!$D$3</f>
        <v>-</v>
      </c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</row>
    <row r="107" spans="1:22" ht="24.75" customHeight="1" thickBot="1">
      <c r="A107" s="117"/>
      <c r="B107" s="649"/>
      <c r="C107" s="105" t="s">
        <v>172</v>
      </c>
      <c r="D107" s="420" t="str">
        <f aca="true" t="shared" si="34" ref="D107:I107">CONCATENATE(D106,D106)</f>
        <v>--</v>
      </c>
      <c r="E107" s="99" t="str">
        <f t="shared" si="34"/>
        <v>--</v>
      </c>
      <c r="F107" s="99" t="str">
        <f t="shared" si="34"/>
        <v>--</v>
      </c>
      <c r="G107" s="99" t="str">
        <f t="shared" si="34"/>
        <v>--</v>
      </c>
      <c r="H107" s="99" t="str">
        <f t="shared" si="34"/>
        <v>--</v>
      </c>
      <c r="I107" s="100" t="str">
        <f t="shared" si="34"/>
        <v>--</v>
      </c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</row>
    <row r="108" spans="1:22" ht="15" customHeight="1" thickBot="1">
      <c r="A108" s="172"/>
      <c r="B108" s="115"/>
      <c r="C108" s="115"/>
      <c r="D108" s="115"/>
      <c r="E108" s="115"/>
      <c r="F108" s="115"/>
      <c r="G108" s="115"/>
      <c r="H108" s="115"/>
      <c r="I108" s="115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</row>
    <row r="109" spans="1:22" ht="30" customHeight="1" thickBot="1">
      <c r="A109" s="116" t="str">
        <f>'Match specific timetable 6 Club'!B56</f>
        <v>4 x 100m</v>
      </c>
      <c r="B109" s="651" t="str">
        <f>'Match specific timetable 6 Club'!C56</f>
        <v>U13 Girls</v>
      </c>
      <c r="C109" s="652"/>
      <c r="D109" s="122" t="str">
        <f>Teamsetup!$D$4</f>
        <v>-</v>
      </c>
      <c r="E109" s="97" t="str">
        <f>Teamsetup!$D$6</f>
        <v>-</v>
      </c>
      <c r="F109" s="97" t="str">
        <f>Teamsetup!$D$3</f>
        <v>-</v>
      </c>
      <c r="G109" s="97" t="str">
        <f>Teamsetup!$D$5</f>
        <v>-</v>
      </c>
      <c r="H109" s="97" t="str">
        <f>Teamsetup!$D$7</f>
        <v>-</v>
      </c>
      <c r="I109" s="98" t="str">
        <f>Teamsetup!$D$8</f>
        <v>-</v>
      </c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</row>
    <row r="110" spans="1:22" ht="30" customHeight="1" thickBot="1">
      <c r="A110" s="157" t="s">
        <v>161</v>
      </c>
      <c r="B110" s="639" t="str">
        <f>'Match specific timetable 6 Club'!C57</f>
        <v>U15 Girls</v>
      </c>
      <c r="C110" s="640"/>
      <c r="D110" s="122" t="str">
        <f>Teamsetup!$D$4</f>
        <v>-</v>
      </c>
      <c r="E110" s="97" t="str">
        <f>Teamsetup!$D$6</f>
        <v>-</v>
      </c>
      <c r="F110" s="97" t="str">
        <f>Teamsetup!$D$3</f>
        <v>-</v>
      </c>
      <c r="G110" s="97" t="str">
        <f>Teamsetup!$D$5</f>
        <v>-</v>
      </c>
      <c r="H110" s="97" t="str">
        <f>Teamsetup!$D$7</f>
        <v>-</v>
      </c>
      <c r="I110" s="98" t="str">
        <f>Teamsetup!$D$8</f>
        <v>-</v>
      </c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</row>
    <row r="111" spans="1:9" s="363" customFormat="1" ht="30" customHeight="1" thickBot="1">
      <c r="A111" s="377"/>
      <c r="B111" s="639" t="str">
        <f>'Match specific timetable 6 Club'!C58</f>
        <v>U17 Women</v>
      </c>
      <c r="C111" s="640"/>
      <c r="D111" s="122" t="str">
        <f>Teamsetup!$D$4</f>
        <v>-</v>
      </c>
      <c r="E111" s="97" t="str">
        <f>Teamsetup!$D$6</f>
        <v>-</v>
      </c>
      <c r="F111" s="97" t="str">
        <f>Teamsetup!$D$3</f>
        <v>-</v>
      </c>
      <c r="G111" s="97" t="str">
        <f>Teamsetup!$D$5</f>
        <v>-</v>
      </c>
      <c r="H111" s="97" t="str">
        <f>Teamsetup!$D$7</f>
        <v>-</v>
      </c>
      <c r="I111" s="98" t="str">
        <f>Teamsetup!$D$8</f>
        <v>-</v>
      </c>
    </row>
    <row r="112" spans="1:22" ht="30" customHeight="1" thickBot="1">
      <c r="A112" s="93">
        <f>'Match specific timetable 6 Club'!A56</f>
        <v>16.5</v>
      </c>
      <c r="B112" s="653" t="str">
        <f>'Match specific timetable 6 Club'!C59</f>
        <v>Sen. Women</v>
      </c>
      <c r="C112" s="654"/>
      <c r="D112" s="122" t="str">
        <f>Teamsetup!$D$4</f>
        <v>-</v>
      </c>
      <c r="E112" s="97" t="str">
        <f>Teamsetup!$D$6</f>
        <v>-</v>
      </c>
      <c r="F112" s="97" t="str">
        <f>Teamsetup!$D$3</f>
        <v>-</v>
      </c>
      <c r="G112" s="97" t="str">
        <f>Teamsetup!$D$5</f>
        <v>-</v>
      </c>
      <c r="H112" s="97" t="str">
        <f>Teamsetup!$D$7</f>
        <v>-</v>
      </c>
      <c r="I112" s="98" t="str">
        <f>Teamsetup!$D$8</f>
        <v>-</v>
      </c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</row>
    <row r="113" spans="1:22" ht="30" customHeight="1" thickBot="1">
      <c r="A113" s="124"/>
      <c r="B113" s="639" t="str">
        <f>'Match specific timetable 6 Club'!C60</f>
        <v>U13 Boys</v>
      </c>
      <c r="C113" s="640"/>
      <c r="D113" s="122" t="str">
        <f>Teamsetup!$D$4</f>
        <v>-</v>
      </c>
      <c r="E113" s="97" t="str">
        <f>Teamsetup!$D$6</f>
        <v>-</v>
      </c>
      <c r="F113" s="97" t="str">
        <f>Teamsetup!$D$3</f>
        <v>-</v>
      </c>
      <c r="G113" s="97" t="str">
        <f>Teamsetup!$D$5</f>
        <v>-</v>
      </c>
      <c r="H113" s="97" t="str">
        <f>Teamsetup!$D$7</f>
        <v>-</v>
      </c>
      <c r="I113" s="98" t="str">
        <f>Teamsetup!$D$8</f>
        <v>-</v>
      </c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</row>
    <row r="114" spans="1:22" ht="30" customHeight="1" thickBot="1">
      <c r="A114" s="124"/>
      <c r="B114" s="639" t="str">
        <f>'Match specific timetable 6 Club'!C61</f>
        <v>U15 Boys</v>
      </c>
      <c r="C114" s="640"/>
      <c r="D114" s="122" t="str">
        <f>Teamsetup!$D$4</f>
        <v>-</v>
      </c>
      <c r="E114" s="97" t="str">
        <f>Teamsetup!$D$6</f>
        <v>-</v>
      </c>
      <c r="F114" s="97" t="str">
        <f>Teamsetup!$D$3</f>
        <v>-</v>
      </c>
      <c r="G114" s="97" t="str">
        <f>Teamsetup!$D$5</f>
        <v>-</v>
      </c>
      <c r="H114" s="97" t="str">
        <f>Teamsetup!$D$7</f>
        <v>-</v>
      </c>
      <c r="I114" s="98" t="str">
        <f>Teamsetup!$D$8</f>
        <v>-</v>
      </c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</row>
    <row r="115" spans="1:22" ht="30" customHeight="1" thickBot="1">
      <c r="A115" s="124"/>
      <c r="B115" s="639" t="str">
        <f>'Match specific timetable 6 Club'!C62</f>
        <v>U17 Men</v>
      </c>
      <c r="C115" s="640"/>
      <c r="D115" s="122" t="str">
        <f>Teamsetup!$D$4</f>
        <v>-</v>
      </c>
      <c r="E115" s="97" t="str">
        <f>Teamsetup!$D$6</f>
        <v>-</v>
      </c>
      <c r="F115" s="97" t="str">
        <f>Teamsetup!$D$3</f>
        <v>-</v>
      </c>
      <c r="G115" s="97" t="str">
        <f>Teamsetup!$D$5</f>
        <v>-</v>
      </c>
      <c r="H115" s="97" t="str">
        <f>Teamsetup!$D$7</f>
        <v>-</v>
      </c>
      <c r="I115" s="98" t="str">
        <f>Teamsetup!$D$8</f>
        <v>-</v>
      </c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</row>
    <row r="116" spans="1:22" ht="30" customHeight="1" thickBot="1">
      <c r="A116" s="117"/>
      <c r="B116" s="655" t="str">
        <f>'Match specific timetable 6 Club'!C63</f>
        <v>Sen Men</v>
      </c>
      <c r="C116" s="656"/>
      <c r="D116" s="122" t="str">
        <f>Teamsetup!$D$4</f>
        <v>-</v>
      </c>
      <c r="E116" s="97" t="str">
        <f>Teamsetup!$D$6</f>
        <v>-</v>
      </c>
      <c r="F116" s="97" t="str">
        <f>Teamsetup!$D$3</f>
        <v>-</v>
      </c>
      <c r="G116" s="97" t="str">
        <f>Teamsetup!$D$5</f>
        <v>-</v>
      </c>
      <c r="H116" s="97" t="str">
        <f>Teamsetup!$D$7</f>
        <v>-</v>
      </c>
      <c r="I116" s="98" t="str">
        <f>Teamsetup!$D$8</f>
        <v>-</v>
      </c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</row>
    <row r="117" spans="1:22" ht="15">
      <c r="A117" s="86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</row>
    <row r="118" spans="1:11" s="159" customFormat="1" ht="19.5" customHeight="1">
      <c r="A118" s="147"/>
      <c r="B118" s="147"/>
      <c r="C118" s="147"/>
      <c r="D118" s="147"/>
      <c r="E118" s="147"/>
      <c r="F118" s="147"/>
      <c r="G118" s="147"/>
      <c r="H118" s="147"/>
      <c r="I118" s="147"/>
      <c r="K118" s="158"/>
    </row>
    <row r="119" spans="1:10" s="159" customFormat="1" ht="19.5" customHeight="1">
      <c r="A119" s="147"/>
      <c r="B119" s="147"/>
      <c r="C119" s="147"/>
      <c r="D119" s="147"/>
      <c r="E119" s="147"/>
      <c r="F119" s="147"/>
      <c r="G119" s="147"/>
      <c r="H119" s="147"/>
      <c r="I119" s="147"/>
      <c r="J119" s="160"/>
    </row>
    <row r="120" spans="1:10" s="159" customFormat="1" ht="19.5" customHeight="1">
      <c r="A120" s="147"/>
      <c r="B120" s="147"/>
      <c r="C120" s="147"/>
      <c r="D120" s="147"/>
      <c r="E120" s="147"/>
      <c r="F120" s="147"/>
      <c r="G120" s="147"/>
      <c r="H120" s="147"/>
      <c r="I120" s="147"/>
      <c r="J120" s="158"/>
    </row>
    <row r="121" spans="1:22" ht="15">
      <c r="A121" s="87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</row>
    <row r="122" spans="1:22" ht="15">
      <c r="A122" s="87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</row>
    <row r="123" spans="2:13" ht="19.5" customHeight="1">
      <c r="B123" s="170"/>
      <c r="C123" s="170"/>
      <c r="D123" s="170"/>
      <c r="E123" s="170"/>
      <c r="F123" s="170"/>
      <c r="G123" s="170"/>
      <c r="H123" s="170"/>
      <c r="I123" s="170"/>
      <c r="J123" s="170"/>
      <c r="M123" s="99" t="str">
        <f>Teamsetup!$D$8</f>
        <v>-</v>
      </c>
    </row>
    <row r="124" spans="2:10" ht="19.5" customHeight="1">
      <c r="B124" s="170"/>
      <c r="C124" s="170"/>
      <c r="D124" s="170"/>
      <c r="E124" s="170"/>
      <c r="F124" s="170"/>
      <c r="G124" s="170"/>
      <c r="H124" s="170"/>
      <c r="I124" s="170"/>
      <c r="J124" s="170"/>
    </row>
    <row r="125" ht="15">
      <c r="A125" s="87"/>
    </row>
    <row r="126" ht="15">
      <c r="A126" s="88"/>
    </row>
    <row r="127" ht="15">
      <c r="A127" s="87"/>
    </row>
    <row r="128" ht="15">
      <c r="A128" s="87"/>
    </row>
    <row r="129" ht="15">
      <c r="A129" s="88"/>
    </row>
    <row r="130" ht="15">
      <c r="A130" s="87"/>
    </row>
    <row r="131" ht="15">
      <c r="A131" s="88"/>
    </row>
  </sheetData>
  <sheetProtection password="CAC7" sheet="1" selectLockedCells="1"/>
  <mergeCells count="88">
    <mergeCell ref="A10:A11"/>
    <mergeCell ref="B10:B11"/>
    <mergeCell ref="A12:A13"/>
    <mergeCell ref="B12:B13"/>
    <mergeCell ref="B8:B9"/>
    <mergeCell ref="A18:A19"/>
    <mergeCell ref="B18:B19"/>
    <mergeCell ref="A20:A21"/>
    <mergeCell ref="B20:B21"/>
    <mergeCell ref="A14:A15"/>
    <mergeCell ref="B14:B15"/>
    <mergeCell ref="A16:A17"/>
    <mergeCell ref="B16:B17"/>
    <mergeCell ref="A30:A31"/>
    <mergeCell ref="B30:B31"/>
    <mergeCell ref="A34:A35"/>
    <mergeCell ref="B34:B35"/>
    <mergeCell ref="A22:A23"/>
    <mergeCell ref="B22:B23"/>
    <mergeCell ref="B28:B29"/>
    <mergeCell ref="B32:B33"/>
    <mergeCell ref="A40:A41"/>
    <mergeCell ref="B40:B41"/>
    <mergeCell ref="A42:A43"/>
    <mergeCell ref="B42:B43"/>
    <mergeCell ref="A36:A37"/>
    <mergeCell ref="B36:B37"/>
    <mergeCell ref="A38:A39"/>
    <mergeCell ref="B38:B39"/>
    <mergeCell ref="A51:A52"/>
    <mergeCell ref="B51:B52"/>
    <mergeCell ref="A53:A54"/>
    <mergeCell ref="B53:B54"/>
    <mergeCell ref="B45:B46"/>
    <mergeCell ref="A47:A48"/>
    <mergeCell ref="B47:B48"/>
    <mergeCell ref="B49:B50"/>
    <mergeCell ref="A59:A60"/>
    <mergeCell ref="B59:B60"/>
    <mergeCell ref="B65:B66"/>
    <mergeCell ref="A55:A56"/>
    <mergeCell ref="B55:B56"/>
    <mergeCell ref="A57:A58"/>
    <mergeCell ref="B57:B58"/>
    <mergeCell ref="B83:B84"/>
    <mergeCell ref="B81:B82"/>
    <mergeCell ref="B72:B73"/>
    <mergeCell ref="A74:A75"/>
    <mergeCell ref="B74:B75"/>
    <mergeCell ref="A67:A68"/>
    <mergeCell ref="B67:B68"/>
    <mergeCell ref="B69:B70"/>
    <mergeCell ref="B114:C114"/>
    <mergeCell ref="B115:C115"/>
    <mergeCell ref="B116:C116"/>
    <mergeCell ref="N3:U3"/>
    <mergeCell ref="A1:B1"/>
    <mergeCell ref="G3:H3"/>
    <mergeCell ref="G4:H4"/>
    <mergeCell ref="B89:B90"/>
    <mergeCell ref="G5:H5"/>
    <mergeCell ref="B87:B88"/>
    <mergeCell ref="B104:B105"/>
    <mergeCell ref="B106:B107"/>
    <mergeCell ref="B109:C109"/>
    <mergeCell ref="B110:C110"/>
    <mergeCell ref="B112:C112"/>
    <mergeCell ref="B113:C113"/>
    <mergeCell ref="C1:D1"/>
    <mergeCell ref="B92:B93"/>
    <mergeCell ref="B94:B95"/>
    <mergeCell ref="B3:C3"/>
    <mergeCell ref="B4:C4"/>
    <mergeCell ref="B5:C5"/>
    <mergeCell ref="B76:B77"/>
    <mergeCell ref="B79:B80"/>
    <mergeCell ref="C79:C80"/>
    <mergeCell ref="B85:B86"/>
    <mergeCell ref="B96:B97"/>
    <mergeCell ref="B111:C111"/>
    <mergeCell ref="C81:C82"/>
    <mergeCell ref="C83:C84"/>
    <mergeCell ref="C85:C86"/>
    <mergeCell ref="C87:C88"/>
    <mergeCell ref="C89:C90"/>
    <mergeCell ref="B98:B99"/>
    <mergeCell ref="B100:B101"/>
    <mergeCell ref="B102:B103"/>
  </mergeCells>
  <printOptions horizontalCentered="1" verticalCentered="1"/>
  <pageMargins left="0.5118110236220472" right="0.5118110236220472" top="0.5511811023622047" bottom="0.5511811023622047" header="0" footer="0.11811023622047245"/>
  <pageSetup fitToHeight="1" fitToWidth="1" horizontalDpi="600" verticalDpi="600" orientation="portrait" paperSize="9" scale="80" r:id="rId1"/>
  <headerFooter>
    <oddFooter>&amp;LEAL lane draw (6 lane tracks)&amp;RPage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4"/>
  <sheetViews>
    <sheetView workbookViewId="0" topLeftCell="A94">
      <selection activeCell="D100" sqref="D100"/>
    </sheetView>
  </sheetViews>
  <sheetFormatPr defaultColWidth="9.140625" defaultRowHeight="15"/>
  <cols>
    <col min="1" max="2" width="12.7109375" style="363" customWidth="1"/>
    <col min="3" max="3" width="8.28125" style="363" customWidth="1"/>
    <col min="4" max="9" width="10.7109375" style="363" customWidth="1"/>
    <col min="10" max="11" width="9.140625" style="363" customWidth="1"/>
    <col min="12" max="16384" width="9.140625" style="363" customWidth="1"/>
  </cols>
  <sheetData>
    <row r="1" spans="1:9" ht="18.75" customHeight="1">
      <c r="A1" s="644" t="s">
        <v>162</v>
      </c>
      <c r="B1" s="644"/>
      <c r="C1" s="644" t="s">
        <v>163</v>
      </c>
      <c r="D1" s="644"/>
      <c r="E1" s="84" t="str">
        <f>Teamsetup!B19</f>
        <v>-</v>
      </c>
      <c r="G1" s="85" t="s">
        <v>164</v>
      </c>
      <c r="H1" s="90" t="str">
        <f>Teamsetup!D19</f>
        <v>-</v>
      </c>
      <c r="I1" s="367"/>
    </row>
    <row r="2" spans="1:11" ht="18.75" customHeight="1" thickBot="1">
      <c r="A2" s="367"/>
      <c r="B2" s="367"/>
      <c r="C2" s="367"/>
      <c r="D2" s="367"/>
      <c r="E2" s="367"/>
      <c r="F2" s="367"/>
      <c r="G2" s="84"/>
      <c r="H2" s="84"/>
      <c r="I2" s="367"/>
      <c r="J2" s="85"/>
      <c r="K2" s="90"/>
    </row>
    <row r="3" spans="1:21" ht="18.75" customHeight="1">
      <c r="A3" s="161" t="str">
        <f>Teamsetup!$E$3</f>
        <v>Club 1</v>
      </c>
      <c r="B3" s="646" t="str">
        <f>Teamsetup!$C$3</f>
        <v>-</v>
      </c>
      <c r="C3" s="646"/>
      <c r="D3" s="373" t="str">
        <f>Teamsetup!$D$3</f>
        <v>-</v>
      </c>
      <c r="E3" s="373"/>
      <c r="F3" s="373" t="str">
        <f>Teamsetup!$E$6</f>
        <v>Club 4</v>
      </c>
      <c r="G3" s="658" t="str">
        <f>Teamsetup!$C$6</f>
        <v>-</v>
      </c>
      <c r="H3" s="658"/>
      <c r="I3" s="162" t="str">
        <f>Teamsetup!$D$6</f>
        <v>-</v>
      </c>
      <c r="K3" s="90"/>
      <c r="N3" s="657" t="s">
        <v>189</v>
      </c>
      <c r="O3" s="657"/>
      <c r="P3" s="657"/>
      <c r="Q3" s="657"/>
      <c r="R3" s="657"/>
      <c r="S3" s="657"/>
      <c r="T3" s="657"/>
      <c r="U3" s="657"/>
    </row>
    <row r="4" spans="1:21" ht="18.75" customHeight="1">
      <c r="A4" s="163" t="str">
        <f>Teamsetup!$E$4</f>
        <v>Club 2</v>
      </c>
      <c r="B4" s="647" t="str">
        <f>Teamsetup!$C$4</f>
        <v>-</v>
      </c>
      <c r="C4" s="647"/>
      <c r="D4" s="370" t="str">
        <f>Teamsetup!$D$4</f>
        <v>-</v>
      </c>
      <c r="E4" s="370"/>
      <c r="F4" s="370" t="str">
        <f>Teamsetup!$E$7</f>
        <v>Club 5</v>
      </c>
      <c r="G4" s="647" t="str">
        <f>Teamsetup!$C$7</f>
        <v>-</v>
      </c>
      <c r="H4" s="647"/>
      <c r="I4" s="164" t="str">
        <f>Teamsetup!$D$7</f>
        <v>-</v>
      </c>
      <c r="K4" s="90"/>
      <c r="N4" s="365" t="s">
        <v>190</v>
      </c>
      <c r="O4" s="365"/>
      <c r="P4" s="365"/>
      <c r="Q4" s="181"/>
      <c r="R4" s="171"/>
      <c r="S4" s="171"/>
      <c r="T4" s="171"/>
      <c r="U4" s="171"/>
    </row>
    <row r="5" spans="1:11" ht="18.75" customHeight="1">
      <c r="A5" s="163" t="str">
        <f>Teamsetup!$E$5</f>
        <v>Club 3</v>
      </c>
      <c r="B5" s="647" t="str">
        <f>Teamsetup!$C$5</f>
        <v>-</v>
      </c>
      <c r="C5" s="647"/>
      <c r="D5" s="370" t="str">
        <f>Teamsetup!$D$5</f>
        <v>-</v>
      </c>
      <c r="E5" s="370"/>
      <c r="F5" s="370" t="str">
        <f>Teamsetup!$E$8</f>
        <v>Club 6</v>
      </c>
      <c r="G5" s="647" t="str">
        <f>Teamsetup!$C$8</f>
        <v>-</v>
      </c>
      <c r="H5" s="647"/>
      <c r="I5" s="164" t="str">
        <f>Teamsetup!$D$8</f>
        <v>-</v>
      </c>
      <c r="K5" s="90"/>
    </row>
    <row r="6" spans="1:11" ht="18.75" customHeight="1" thickBot="1">
      <c r="A6" s="165" t="s">
        <v>229</v>
      </c>
      <c r="B6" s="670" t="str">
        <f>Teamsetup!$C$9</f>
        <v>-</v>
      </c>
      <c r="C6" s="670"/>
      <c r="D6" s="371" t="str">
        <f>Teamsetup!$D$9</f>
        <v>-</v>
      </c>
      <c r="E6" s="371"/>
      <c r="F6" s="371"/>
      <c r="G6" s="371"/>
      <c r="H6" s="371"/>
      <c r="I6" s="166"/>
      <c r="K6" s="90"/>
    </row>
    <row r="7" ht="16.5" thickBot="1">
      <c r="A7" s="84"/>
    </row>
    <row r="8" spans="1:10" ht="23.25" customHeight="1" thickBot="1">
      <c r="A8" s="91"/>
      <c r="B8" s="92"/>
      <c r="C8" s="92"/>
      <c r="D8" s="92" t="s">
        <v>165</v>
      </c>
      <c r="E8" s="92" t="s">
        <v>166</v>
      </c>
      <c r="F8" s="92" t="s">
        <v>167</v>
      </c>
      <c r="G8" s="92" t="s">
        <v>168</v>
      </c>
      <c r="H8" s="92" t="s">
        <v>169</v>
      </c>
      <c r="I8" s="92" t="s">
        <v>170</v>
      </c>
      <c r="J8" s="386" t="s">
        <v>262</v>
      </c>
    </row>
    <row r="9" spans="1:10" ht="24.75" customHeight="1">
      <c r="A9" s="106" t="str">
        <f>'Match specific timetable 6 Club'!$B$3</f>
        <v>Hurdles</v>
      </c>
      <c r="B9" s="645" t="str">
        <f>'Match specific timetable 6 Club'!$C$3</f>
        <v>U13 Girls 70m</v>
      </c>
      <c r="C9" s="103" t="s">
        <v>171</v>
      </c>
      <c r="D9" s="387" t="str">
        <f>Teamsetup!$D$3</f>
        <v>-</v>
      </c>
      <c r="E9" s="97" t="str">
        <f>Teamsetup!$D$4</f>
        <v>-</v>
      </c>
      <c r="F9" s="97" t="str">
        <f>Teamsetup!$D$5</f>
        <v>-</v>
      </c>
      <c r="G9" s="97" t="str">
        <f>Teamsetup!$D$6</f>
        <v>-</v>
      </c>
      <c r="H9" s="97" t="str">
        <f>Teamsetup!$D$7</f>
        <v>-</v>
      </c>
      <c r="I9" s="388" t="str">
        <f>Teamsetup!$D$8</f>
        <v>-</v>
      </c>
      <c r="J9" s="389" t="str">
        <f>Teamsetup!$D$9</f>
        <v>-</v>
      </c>
    </row>
    <row r="10" spans="1:10" ht="24.75" customHeight="1">
      <c r="A10" s="107">
        <f>'Match specific timetable 6 Club'!$A$3</f>
        <v>11.15</v>
      </c>
      <c r="B10" s="638"/>
      <c r="C10" s="291" t="s">
        <v>172</v>
      </c>
      <c r="D10" s="120" t="str">
        <f aca="true" t="shared" si="0" ref="D10:I10">CONCATENATE(D9,D9)</f>
        <v>--</v>
      </c>
      <c r="E10" s="99" t="str">
        <f t="shared" si="0"/>
        <v>--</v>
      </c>
      <c r="F10" s="99" t="str">
        <f t="shared" si="0"/>
        <v>--</v>
      </c>
      <c r="G10" s="99" t="str">
        <f t="shared" si="0"/>
        <v>--</v>
      </c>
      <c r="H10" s="99" t="str">
        <f t="shared" si="0"/>
        <v>--</v>
      </c>
      <c r="I10" s="390" t="str">
        <f t="shared" si="0"/>
        <v>--</v>
      </c>
      <c r="J10" s="391" t="str">
        <f>CONCATENATE(J9,J9)</f>
        <v>--</v>
      </c>
    </row>
    <row r="11" spans="1:10" ht="24.75" customHeight="1">
      <c r="A11" s="661"/>
      <c r="B11" s="637" t="str">
        <f>'Match specific timetable 6 Club'!$C$4</f>
        <v>U15 Girls 75m</v>
      </c>
      <c r="C11" s="291" t="s">
        <v>171</v>
      </c>
      <c r="D11" s="120" t="str">
        <f>Teamsetup!$D$4</f>
        <v>-</v>
      </c>
      <c r="E11" s="99" t="str">
        <f>Teamsetup!$D$5</f>
        <v>-</v>
      </c>
      <c r="F11" s="99" t="str">
        <f>Teamsetup!$D$6</f>
        <v>-</v>
      </c>
      <c r="G11" s="99" t="str">
        <f>Teamsetup!$D$7</f>
        <v>-</v>
      </c>
      <c r="H11" s="99" t="str">
        <f>Teamsetup!$D$8</f>
        <v>-</v>
      </c>
      <c r="I11" s="390" t="str">
        <f>Teamsetup!$D$3</f>
        <v>-</v>
      </c>
      <c r="J11" s="391" t="str">
        <f>Teamsetup!$D$9</f>
        <v>-</v>
      </c>
    </row>
    <row r="12" spans="1:10" ht="24.75" customHeight="1">
      <c r="A12" s="661"/>
      <c r="B12" s="638"/>
      <c r="C12" s="291" t="s">
        <v>172</v>
      </c>
      <c r="D12" s="120" t="str">
        <f aca="true" t="shared" si="1" ref="D12:I12">CONCATENATE(D11,D11)</f>
        <v>--</v>
      </c>
      <c r="E12" s="99" t="str">
        <f t="shared" si="1"/>
        <v>--</v>
      </c>
      <c r="F12" s="99" t="str">
        <f t="shared" si="1"/>
        <v>--</v>
      </c>
      <c r="G12" s="99" t="str">
        <f t="shared" si="1"/>
        <v>--</v>
      </c>
      <c r="H12" s="99" t="str">
        <f t="shared" si="1"/>
        <v>--</v>
      </c>
      <c r="I12" s="390" t="str">
        <f t="shared" si="1"/>
        <v>--</v>
      </c>
      <c r="J12" s="391" t="str">
        <f>CONCATENATE(J11,J11)</f>
        <v>--</v>
      </c>
    </row>
    <row r="13" spans="1:10" ht="24.75" customHeight="1">
      <c r="A13" s="661"/>
      <c r="B13" s="637" t="str">
        <f>'Match specific timetable 6 Club'!$C$5</f>
        <v>U13 Boys 75m</v>
      </c>
      <c r="C13" s="291" t="s">
        <v>171</v>
      </c>
      <c r="D13" s="120" t="str">
        <f>Teamsetup!$D$5</f>
        <v>-</v>
      </c>
      <c r="E13" s="99" t="str">
        <f>Teamsetup!$D$6</f>
        <v>-</v>
      </c>
      <c r="F13" s="99" t="str">
        <f>Teamsetup!$D$7</f>
        <v>-</v>
      </c>
      <c r="G13" s="99" t="str">
        <f>Teamsetup!$D$8</f>
        <v>-</v>
      </c>
      <c r="H13" s="99" t="str">
        <f>Teamsetup!$D$3</f>
        <v>-</v>
      </c>
      <c r="I13" s="390" t="str">
        <f>Teamsetup!$D$4</f>
        <v>-</v>
      </c>
      <c r="J13" s="391" t="str">
        <f>Teamsetup!$D$9</f>
        <v>-</v>
      </c>
    </row>
    <row r="14" spans="1:10" ht="24.75" customHeight="1">
      <c r="A14" s="661"/>
      <c r="B14" s="638"/>
      <c r="C14" s="291" t="s">
        <v>172</v>
      </c>
      <c r="D14" s="120" t="str">
        <f aca="true" t="shared" si="2" ref="D14:I14">CONCATENATE(D13,D13)</f>
        <v>--</v>
      </c>
      <c r="E14" s="99" t="str">
        <f t="shared" si="2"/>
        <v>--</v>
      </c>
      <c r="F14" s="99" t="str">
        <f t="shared" si="2"/>
        <v>--</v>
      </c>
      <c r="G14" s="99" t="str">
        <f t="shared" si="2"/>
        <v>--</v>
      </c>
      <c r="H14" s="99" t="str">
        <f t="shared" si="2"/>
        <v>--</v>
      </c>
      <c r="I14" s="390" t="str">
        <f t="shared" si="2"/>
        <v>--</v>
      </c>
      <c r="J14" s="391" t="str">
        <f>CONCATENATE(J13,J13)</f>
        <v>--</v>
      </c>
    </row>
    <row r="15" spans="1:10" ht="24.75" customHeight="1">
      <c r="A15" s="661"/>
      <c r="B15" s="637" t="str">
        <f>'Match specific timetable 6 Club'!$C$6</f>
        <v>U17 Women  80m (A + N/S)</v>
      </c>
      <c r="C15" s="291" t="s">
        <v>171</v>
      </c>
      <c r="D15" s="120" t="str">
        <f>Teamsetup!$D$6</f>
        <v>-</v>
      </c>
      <c r="E15" s="99" t="str">
        <f>Teamsetup!$D$7</f>
        <v>-</v>
      </c>
      <c r="F15" s="99" t="str">
        <f>Teamsetup!$D$8</f>
        <v>-</v>
      </c>
      <c r="G15" s="99" t="str">
        <f>Teamsetup!$D$3</f>
        <v>-</v>
      </c>
      <c r="H15" s="99" t="str">
        <f>Teamsetup!$D$4</f>
        <v>-</v>
      </c>
      <c r="I15" s="390" t="str">
        <f>Teamsetup!$D$5</f>
        <v>-</v>
      </c>
      <c r="J15" s="391" t="str">
        <f>Teamsetup!$D$9</f>
        <v>-</v>
      </c>
    </row>
    <row r="16" spans="1:10" ht="24.75" customHeight="1">
      <c r="A16" s="661"/>
      <c r="B16" s="638"/>
      <c r="C16" s="291"/>
      <c r="D16" s="495" t="s">
        <v>330</v>
      </c>
      <c r="E16" s="496"/>
      <c r="F16" s="99"/>
      <c r="G16" s="99"/>
      <c r="H16" s="99"/>
      <c r="I16" s="390"/>
      <c r="J16" s="391"/>
    </row>
    <row r="17" spans="1:10" ht="24.75" customHeight="1">
      <c r="A17" s="661"/>
      <c r="B17" s="637" t="str">
        <f>'Match specific timetable 6 Club'!$C$7</f>
        <v>U15 Boys 80m</v>
      </c>
      <c r="C17" s="291" t="s">
        <v>171</v>
      </c>
      <c r="D17" s="120" t="str">
        <f>Teamsetup!$D$7</f>
        <v>-</v>
      </c>
      <c r="E17" s="99" t="str">
        <f>Teamsetup!$D$8</f>
        <v>-</v>
      </c>
      <c r="F17" s="99" t="str">
        <f>Teamsetup!$D$3</f>
        <v>-</v>
      </c>
      <c r="G17" s="99" t="str">
        <f>Teamsetup!$D$4</f>
        <v>-</v>
      </c>
      <c r="H17" s="99" t="str">
        <f>Teamsetup!$D$5</f>
        <v>-</v>
      </c>
      <c r="I17" s="390" t="str">
        <f>Teamsetup!$D$9</f>
        <v>-</v>
      </c>
      <c r="J17" s="391" t="str">
        <f>Teamsetup!$D$6</f>
        <v>-</v>
      </c>
    </row>
    <row r="18" spans="1:10" ht="24.75" customHeight="1">
      <c r="A18" s="661"/>
      <c r="B18" s="638"/>
      <c r="C18" s="291" t="s">
        <v>172</v>
      </c>
      <c r="D18" s="120" t="str">
        <f aca="true" t="shared" si="3" ref="D18:I18">CONCATENATE(D17,D17)</f>
        <v>--</v>
      </c>
      <c r="E18" s="99" t="str">
        <f t="shared" si="3"/>
        <v>--</v>
      </c>
      <c r="F18" s="99" t="str">
        <f t="shared" si="3"/>
        <v>--</v>
      </c>
      <c r="G18" s="99" t="str">
        <f t="shared" si="3"/>
        <v>--</v>
      </c>
      <c r="H18" s="99" t="str">
        <f t="shared" si="3"/>
        <v>--</v>
      </c>
      <c r="I18" s="390" t="str">
        <f t="shared" si="3"/>
        <v>--</v>
      </c>
      <c r="J18" s="391" t="str">
        <f>CONCATENATE(J17,J17)</f>
        <v>--</v>
      </c>
    </row>
    <row r="19" spans="1:10" ht="24.75" customHeight="1">
      <c r="A19" s="661"/>
      <c r="B19" s="637" t="str">
        <f>'Match specific timetable 6 Club'!$C$8</f>
        <v>Sen Women 100m  (A + N/S)</v>
      </c>
      <c r="C19" s="291" t="s">
        <v>171</v>
      </c>
      <c r="D19" s="120" t="str">
        <f>Teamsetup!$D$8</f>
        <v>-</v>
      </c>
      <c r="E19" s="99" t="str">
        <f>Teamsetup!$D$3</f>
        <v>-</v>
      </c>
      <c r="F19" s="99" t="str">
        <f>Teamsetup!$D$4</f>
        <v>-</v>
      </c>
      <c r="G19" s="99" t="str">
        <f>Teamsetup!$D$5</f>
        <v>-</v>
      </c>
      <c r="H19" s="99" t="str">
        <f>Teamsetup!$D$6</f>
        <v>-</v>
      </c>
      <c r="I19" s="390" t="str">
        <f>Teamsetup!$D$9</f>
        <v>-</v>
      </c>
      <c r="J19" s="391" t="str">
        <f>Teamsetup!$D$7</f>
        <v>-</v>
      </c>
    </row>
    <row r="20" spans="1:10" ht="24.75" customHeight="1">
      <c r="A20" s="661"/>
      <c r="B20" s="638"/>
      <c r="C20" s="291"/>
      <c r="D20" s="495" t="s">
        <v>330</v>
      </c>
      <c r="E20" s="496"/>
      <c r="F20" s="99"/>
      <c r="G20" s="99"/>
      <c r="H20" s="99"/>
      <c r="I20" s="390"/>
      <c r="J20" s="391"/>
    </row>
    <row r="21" spans="1:10" ht="24.75" customHeight="1">
      <c r="A21" s="661"/>
      <c r="B21" s="637" t="str">
        <f>'Match specific timetable 6 Club'!$C$9</f>
        <v>U17 Men 100m (A + N/S)</v>
      </c>
      <c r="C21" s="291" t="s">
        <v>171</v>
      </c>
      <c r="D21" s="120" t="str">
        <f>Teamsetup!$D$3</f>
        <v>-</v>
      </c>
      <c r="E21" s="99" t="str">
        <f>Teamsetup!$D$4</f>
        <v>-</v>
      </c>
      <c r="F21" s="99" t="str">
        <f>Teamsetup!$D$5</f>
        <v>-</v>
      </c>
      <c r="G21" s="99" t="str">
        <f>Teamsetup!$D$6</f>
        <v>-</v>
      </c>
      <c r="H21" s="99" t="str">
        <f>Teamsetup!$D$7</f>
        <v>-</v>
      </c>
      <c r="I21" s="390" t="str">
        <f>Teamsetup!$D$9</f>
        <v>-</v>
      </c>
      <c r="J21" s="391" t="str">
        <f>Teamsetup!$D$8</f>
        <v>-</v>
      </c>
    </row>
    <row r="22" spans="1:21" ht="24.75" customHeight="1">
      <c r="A22" s="661"/>
      <c r="B22" s="638"/>
      <c r="C22" s="291"/>
      <c r="D22" s="495" t="s">
        <v>330</v>
      </c>
      <c r="E22" s="496"/>
      <c r="F22" s="99"/>
      <c r="G22" s="99"/>
      <c r="H22" s="99"/>
      <c r="I22" s="390"/>
      <c r="J22" s="391"/>
      <c r="U22" s="94"/>
    </row>
    <row r="23" spans="1:10" ht="24.75" customHeight="1">
      <c r="A23" s="666"/>
      <c r="B23" s="637" t="str">
        <f>'Match specific timetable 6 Club'!$C$10</f>
        <v>Sen Men 110m (A + N/S)</v>
      </c>
      <c r="C23" s="291" t="s">
        <v>171</v>
      </c>
      <c r="D23" s="120" t="str">
        <f>Teamsetup!$D$4</f>
        <v>-</v>
      </c>
      <c r="E23" s="99" t="str">
        <f>Teamsetup!$D$5</f>
        <v>-</v>
      </c>
      <c r="F23" s="99" t="str">
        <f>Teamsetup!$D$6</f>
        <v>-</v>
      </c>
      <c r="G23" s="99" t="str">
        <f>Teamsetup!$D$7</f>
        <v>-</v>
      </c>
      <c r="H23" s="99" t="str">
        <f>Teamsetup!$D$8</f>
        <v>-</v>
      </c>
      <c r="I23" s="390" t="str">
        <f>Teamsetup!$D$9</f>
        <v>-</v>
      </c>
      <c r="J23" s="391" t="str">
        <f>Teamsetup!$D$3</f>
        <v>-</v>
      </c>
    </row>
    <row r="24" spans="1:10" ht="24.75" customHeight="1" thickBot="1">
      <c r="A24" s="667"/>
      <c r="B24" s="649"/>
      <c r="C24" s="291"/>
      <c r="D24" s="495" t="s">
        <v>330</v>
      </c>
      <c r="E24" s="496"/>
      <c r="F24" s="99"/>
      <c r="G24" s="99"/>
      <c r="H24" s="99"/>
      <c r="I24" s="390"/>
      <c r="J24" s="391"/>
    </row>
    <row r="25" spans="1:9" ht="19.5" customHeight="1" thickBot="1">
      <c r="A25" s="173"/>
      <c r="B25" s="113"/>
      <c r="C25" s="113"/>
      <c r="D25" s="113"/>
      <c r="E25" s="113"/>
      <c r="F25" s="113"/>
      <c r="G25" s="113"/>
      <c r="H25" s="113"/>
      <c r="I25" s="113"/>
    </row>
    <row r="26" spans="1:10" ht="32.25" customHeight="1">
      <c r="A26" s="372" t="str">
        <f>'Match specific timetable 6 Club'!B11</f>
        <v>600m </v>
      </c>
      <c r="B26" s="122" t="str">
        <f>'Match specific timetable 6 Club'!C11</f>
        <v>U11 Girls (1 race)</v>
      </c>
      <c r="C26" s="98"/>
      <c r="D26" s="122"/>
      <c r="E26" s="97"/>
      <c r="F26" s="97"/>
      <c r="G26" s="97"/>
      <c r="H26" s="97"/>
      <c r="I26" s="97"/>
      <c r="J26" s="397"/>
    </row>
    <row r="27" spans="1:10" ht="32.25" thickBot="1">
      <c r="A27" s="109">
        <f>'Match specific timetable 6 Club'!A11</f>
        <v>12.15</v>
      </c>
      <c r="B27" s="121" t="str">
        <f>'Match specific timetable 6 Club'!C12</f>
        <v>U11 Boys (1 race)</v>
      </c>
      <c r="C27" s="102"/>
      <c r="D27" s="121"/>
      <c r="E27" s="101"/>
      <c r="F27" s="101"/>
      <c r="G27" s="101"/>
      <c r="H27" s="101"/>
      <c r="I27" s="101"/>
      <c r="J27" s="43"/>
    </row>
    <row r="28" spans="1:9" ht="16.5" thickBot="1">
      <c r="A28" s="173"/>
      <c r="B28" s="114"/>
      <c r="C28" s="114"/>
      <c r="D28" s="114"/>
      <c r="E28" s="114"/>
      <c r="F28" s="114"/>
      <c r="G28" s="114"/>
      <c r="H28" s="114"/>
      <c r="I28" s="114"/>
    </row>
    <row r="29" spans="1:10" ht="24.75" customHeight="1">
      <c r="A29" s="125" t="str">
        <f>'Match specific timetable 6 Club'!B13</f>
        <v>800m</v>
      </c>
      <c r="B29" s="645" t="str">
        <f>'Match specific timetable 6 Club'!C13</f>
        <v>U13 Girls</v>
      </c>
      <c r="C29" s="366" t="s">
        <v>171</v>
      </c>
      <c r="D29" s="369" t="str">
        <f>Teamsetup!$D$5</f>
        <v>-</v>
      </c>
      <c r="E29" s="112" t="str">
        <f>Teamsetup!$D$6</f>
        <v>-</v>
      </c>
      <c r="F29" s="112" t="str">
        <f>Teamsetup!$D$7</f>
        <v>-</v>
      </c>
      <c r="G29" s="390" t="str">
        <f>Teamsetup!$D$9</f>
        <v>-</v>
      </c>
      <c r="H29" s="112" t="str">
        <f>Teamsetup!$D$8</f>
        <v>-</v>
      </c>
      <c r="I29" s="112" t="str">
        <f>Teamsetup!$D$3</f>
        <v>-</v>
      </c>
      <c r="J29" s="98" t="str">
        <f>Teamsetup!$D$4</f>
        <v>-</v>
      </c>
    </row>
    <row r="30" spans="1:10" ht="24.75" customHeight="1">
      <c r="A30" s="107">
        <f>'Match specific timetable 6 Club'!A13</f>
        <v>12.3</v>
      </c>
      <c r="B30" s="638" t="str">
        <f>'[1]Match specific timetable'!C14</f>
        <v>U15 Girls</v>
      </c>
      <c r="C30" s="291" t="s">
        <v>172</v>
      </c>
      <c r="D30" s="120" t="str">
        <f>CONCATENATE(J29,J29)</f>
        <v>--</v>
      </c>
      <c r="E30" s="99" t="str">
        <f>CONCATENATE(I29,I29)</f>
        <v>--</v>
      </c>
      <c r="F30" s="99" t="str">
        <f>CONCATENATE(H29,H29)</f>
        <v>--</v>
      </c>
      <c r="G30" s="99" t="str">
        <f>CONCATENATE(F29,F29)</f>
        <v>--</v>
      </c>
      <c r="H30" s="99" t="str">
        <f>CONCATENATE(E29,E29)</f>
        <v>--</v>
      </c>
      <c r="I30" s="390" t="str">
        <f>CONCATENATE(D29,D29)</f>
        <v>--</v>
      </c>
      <c r="J30" s="100" t="str">
        <f>CONCATENATE(G29,G29)</f>
        <v>--</v>
      </c>
    </row>
    <row r="31" spans="1:10" ht="24.75" customHeight="1">
      <c r="A31" s="665" t="s">
        <v>160</v>
      </c>
      <c r="B31" s="637" t="str">
        <f>'Match specific timetable 6 Club'!C14</f>
        <v>U15 Girls</v>
      </c>
      <c r="C31" s="291" t="s">
        <v>171</v>
      </c>
      <c r="D31" s="120" t="str">
        <f>Teamsetup!$D$6</f>
        <v>-</v>
      </c>
      <c r="E31" s="99" t="str">
        <f>Teamsetup!$D$7</f>
        <v>-</v>
      </c>
      <c r="F31" s="390" t="str">
        <f>Teamsetup!$D$9</f>
        <v>-</v>
      </c>
      <c r="G31" s="99" t="str">
        <f>Teamsetup!$D$8</f>
        <v>-</v>
      </c>
      <c r="H31" s="99" t="str">
        <f>Teamsetup!$D$3</f>
        <v>-</v>
      </c>
      <c r="I31" s="99" t="str">
        <f>Teamsetup!$D$4</f>
        <v>-</v>
      </c>
      <c r="J31" s="100" t="str">
        <f>Teamsetup!$D$5</f>
        <v>-</v>
      </c>
    </row>
    <row r="32" spans="1:10" ht="24.75" customHeight="1">
      <c r="A32" s="665"/>
      <c r="B32" s="638" t="str">
        <f>'[1]Match specific timetable'!C16</f>
        <v>U13 Boys</v>
      </c>
      <c r="C32" s="291" t="s">
        <v>172</v>
      </c>
      <c r="D32" s="120" t="str">
        <f>CONCATENATE(J31,J31)</f>
        <v>--</v>
      </c>
      <c r="E32" s="99" t="str">
        <f>CONCATENATE(I31,I31)</f>
        <v>--</v>
      </c>
      <c r="F32" s="99" t="str">
        <f>CONCATENATE(H31,H31)</f>
        <v>--</v>
      </c>
      <c r="G32" s="99" t="str">
        <f>CONCATENATE(G31,G31)</f>
        <v>--</v>
      </c>
      <c r="H32" s="99" t="str">
        <f>CONCATENATE(F31,F31)</f>
        <v>--</v>
      </c>
      <c r="I32" s="99" t="str">
        <f>CONCATENATE(E31,E31)</f>
        <v>--</v>
      </c>
      <c r="J32" s="100" t="str">
        <f>CONCATENATE(D31,D31)</f>
        <v>--</v>
      </c>
    </row>
    <row r="33" spans="1:10" ht="24.75" customHeight="1">
      <c r="A33" s="661"/>
      <c r="B33" s="637" t="str">
        <f>'Match specific timetable 6 Club'!C15</f>
        <v>U17 Women (A + N/S)</v>
      </c>
      <c r="C33" s="291" t="s">
        <v>171</v>
      </c>
      <c r="D33" s="120" t="str">
        <f>Teamsetup!$D$7</f>
        <v>-</v>
      </c>
      <c r="E33" s="390" t="str">
        <f>Teamsetup!$D$9</f>
        <v>-</v>
      </c>
      <c r="F33" s="99" t="str">
        <f>Teamsetup!$D$8</f>
        <v>-</v>
      </c>
      <c r="G33" s="99" t="str">
        <f>Teamsetup!$D$3</f>
        <v>-</v>
      </c>
      <c r="H33" s="99" t="str">
        <f>Teamsetup!$D$4</f>
        <v>-</v>
      </c>
      <c r="I33" s="99" t="str">
        <f>Teamsetup!$D$5</f>
        <v>-</v>
      </c>
      <c r="J33" s="100" t="str">
        <f>Teamsetup!$D$6</f>
        <v>-</v>
      </c>
    </row>
    <row r="34" spans="1:10" ht="24.75" customHeight="1">
      <c r="A34" s="661"/>
      <c r="B34" s="638" t="str">
        <f>'[1]Match specific timetable'!C18</f>
        <v>U17 Men</v>
      </c>
      <c r="C34" s="291"/>
      <c r="D34" s="495" t="s">
        <v>330</v>
      </c>
      <c r="E34" s="496"/>
      <c r="F34" s="99"/>
      <c r="G34" s="99"/>
      <c r="H34" s="99"/>
      <c r="I34" s="390"/>
      <c r="J34" s="391"/>
    </row>
    <row r="35" spans="1:10" ht="24.75" customHeight="1">
      <c r="A35" s="663"/>
      <c r="B35" s="637" t="str">
        <f>'Match specific timetable 6 Club'!C16</f>
        <v>Sen. Women</v>
      </c>
      <c r="C35" s="291" t="s">
        <v>171</v>
      </c>
      <c r="D35" s="120" t="str">
        <f>Teamsetup!$D$8</f>
        <v>-</v>
      </c>
      <c r="E35" s="99" t="str">
        <f>Teamsetup!$D$3</f>
        <v>-</v>
      </c>
      <c r="F35" s="99" t="str">
        <f>Teamsetup!$D$4</f>
        <v>-</v>
      </c>
      <c r="G35" s="99" t="str">
        <f>Teamsetup!$D$5</f>
        <v>-</v>
      </c>
      <c r="H35" s="99" t="str">
        <f>Teamsetup!$D$6</f>
        <v>-</v>
      </c>
      <c r="I35" s="390" t="str">
        <f>Teamsetup!$D$7</f>
        <v>-</v>
      </c>
      <c r="J35" s="100" t="str">
        <f>Teamsetup!$D$9</f>
        <v>-</v>
      </c>
    </row>
    <row r="36" spans="1:10" ht="24.75" customHeight="1">
      <c r="A36" s="663"/>
      <c r="B36" s="638" t="str">
        <f>'[1]Match specific timetable'!C20</f>
        <v>.</v>
      </c>
      <c r="C36" s="291" t="s">
        <v>172</v>
      </c>
      <c r="D36" s="120" t="str">
        <f>CONCATENATE(I35,I35)</f>
        <v>--</v>
      </c>
      <c r="E36" s="99" t="str">
        <f>CONCATENATE(H35,H35)</f>
        <v>--</v>
      </c>
      <c r="F36" s="99" t="str">
        <f>CONCATENATE(G35,G35)</f>
        <v>--</v>
      </c>
      <c r="G36" s="99" t="str">
        <f>CONCATENATE(F35,F35)</f>
        <v>--</v>
      </c>
      <c r="H36" s="99" t="str">
        <f>CONCATENATE(E35,E35)</f>
        <v>--</v>
      </c>
      <c r="I36" s="390" t="str">
        <f>CONCATENATE(D35,D35)</f>
        <v>--</v>
      </c>
      <c r="J36" s="100" t="str">
        <f>CONCATENATE(J35,J35)</f>
        <v>--</v>
      </c>
    </row>
    <row r="37" spans="1:10" ht="24.75" customHeight="1">
      <c r="A37" s="663"/>
      <c r="B37" s="637" t="str">
        <f>'Match specific timetable 6 Club'!C17</f>
        <v>U13 Boys</v>
      </c>
      <c r="C37" s="291" t="s">
        <v>171</v>
      </c>
      <c r="D37" s="120" t="str">
        <f>Teamsetup!$D$3</f>
        <v>-</v>
      </c>
      <c r="E37" s="99" t="str">
        <f>Teamsetup!$D$4</f>
        <v>-</v>
      </c>
      <c r="F37" s="99" t="str">
        <f>Teamsetup!$D$5</f>
        <v>-</v>
      </c>
      <c r="G37" s="99" t="str">
        <f>Teamsetup!$D$6</f>
        <v>-</v>
      </c>
      <c r="H37" s="99" t="str">
        <f>Teamsetup!$D$7</f>
        <v>-</v>
      </c>
      <c r="I37" s="390" t="str">
        <f>Teamsetup!$D$9</f>
        <v>-</v>
      </c>
      <c r="J37" s="100" t="str">
        <f>Teamsetup!$D$8</f>
        <v>-</v>
      </c>
    </row>
    <row r="38" spans="1:10" ht="24.75" customHeight="1">
      <c r="A38" s="663"/>
      <c r="B38" s="638" t="str">
        <f>'[1]Match specific timetable'!C22</f>
        <v>U15 Girls</v>
      </c>
      <c r="C38" s="291" t="s">
        <v>172</v>
      </c>
      <c r="D38" s="120" t="str">
        <f>CONCATENATE(I37,I37)</f>
        <v>--</v>
      </c>
      <c r="E38" s="120" t="str">
        <f>CONCATENATE(J37,J37)</f>
        <v>--</v>
      </c>
      <c r="F38" s="99" t="str">
        <f>CONCATENATE(H37,H37)</f>
        <v>--</v>
      </c>
      <c r="G38" s="99" t="str">
        <f>CONCATENATE(G37,G37)</f>
        <v>--</v>
      </c>
      <c r="H38" s="99" t="str">
        <f>CONCATENATE(F37,F37)</f>
        <v>--</v>
      </c>
      <c r="I38" s="99" t="str">
        <f>CONCATENATE(E37,E37)</f>
        <v>--</v>
      </c>
      <c r="J38" s="100" t="str">
        <f>CONCATENATE(D37,D37)</f>
        <v>--</v>
      </c>
    </row>
    <row r="39" spans="1:10" ht="24.75" customHeight="1">
      <c r="A39" s="663"/>
      <c r="B39" s="637" t="str">
        <f>'Match specific timetable 6 Club'!C18</f>
        <v>U15 Boys</v>
      </c>
      <c r="C39" s="291" t="s">
        <v>171</v>
      </c>
      <c r="D39" s="390" t="str">
        <f>Teamsetup!$D$9</f>
        <v>-</v>
      </c>
      <c r="E39" s="120" t="str">
        <f>Teamsetup!$D$4</f>
        <v>-</v>
      </c>
      <c r="F39" s="99" t="str">
        <f>Teamsetup!$D$5</f>
        <v>-</v>
      </c>
      <c r="G39" s="99" t="str">
        <f>Teamsetup!$D$6</f>
        <v>-</v>
      </c>
      <c r="H39" s="99" t="str">
        <f>Teamsetup!$D$7</f>
        <v>-</v>
      </c>
      <c r="I39" s="99" t="str">
        <f>Teamsetup!$D$8</f>
        <v>-</v>
      </c>
      <c r="J39" s="100" t="str">
        <f>Teamsetup!$D$3</f>
        <v>-</v>
      </c>
    </row>
    <row r="40" spans="1:10" ht="24.75" customHeight="1">
      <c r="A40" s="663"/>
      <c r="B40" s="638" t="str">
        <f>'[1]Match specific timetable'!C24</f>
        <v>U13 Boys</v>
      </c>
      <c r="C40" s="291" t="s">
        <v>172</v>
      </c>
      <c r="D40" s="120" t="str">
        <f>CONCATENATE(J39,J39)</f>
        <v>--</v>
      </c>
      <c r="E40" s="99" t="str">
        <f>CONCATENATE(I39,I39)</f>
        <v>--</v>
      </c>
      <c r="F40" s="99" t="str">
        <f>CONCATENATE(H39,H39)</f>
        <v>--</v>
      </c>
      <c r="G40" s="99" t="str">
        <f>CONCATENATE(G39,G39)</f>
        <v>--</v>
      </c>
      <c r="H40" s="99" t="str">
        <f>CONCATENATE(F39,F39)</f>
        <v>--</v>
      </c>
      <c r="I40" s="390" t="str">
        <f>CONCATENATE(E39,E39)</f>
        <v>--</v>
      </c>
      <c r="J40" s="100" t="str">
        <f>CONCATENATE(D39,D39)</f>
        <v>--</v>
      </c>
    </row>
    <row r="41" spans="1:10" ht="24.75" customHeight="1">
      <c r="A41" s="414"/>
      <c r="B41" s="668" t="str">
        <f>'Match specific timetable 6 Club'!C19</f>
        <v>U17 Men (A + N/S)</v>
      </c>
      <c r="C41" s="291" t="s">
        <v>171</v>
      </c>
      <c r="D41" s="120" t="str">
        <f>Teamsetup!$D$5</f>
        <v>-</v>
      </c>
      <c r="E41" s="99" t="str">
        <f>Teamsetup!$D$6</f>
        <v>-</v>
      </c>
      <c r="F41" s="99" t="str">
        <f>Teamsetup!$D$7</f>
        <v>-</v>
      </c>
      <c r="G41" s="99" t="str">
        <f>Teamsetup!$D$8</f>
        <v>-</v>
      </c>
      <c r="H41" s="99" t="str">
        <f>Teamsetup!$D$3</f>
        <v>-</v>
      </c>
      <c r="I41" s="390" t="str">
        <f>Teamsetup!$D$4</f>
        <v>-</v>
      </c>
      <c r="J41" s="100" t="str">
        <f>Teamsetup!$D$9</f>
        <v>-</v>
      </c>
    </row>
    <row r="42" spans="1:10" ht="24.75" customHeight="1">
      <c r="A42" s="414"/>
      <c r="B42" s="668" t="str">
        <f>'[1]Match specific timetable'!C24</f>
        <v>U13 Boys</v>
      </c>
      <c r="C42" s="291"/>
      <c r="D42" s="495" t="s">
        <v>330</v>
      </c>
      <c r="E42" s="496"/>
      <c r="F42" s="99"/>
      <c r="G42" s="99"/>
      <c r="H42" s="99"/>
      <c r="I42" s="390"/>
      <c r="J42" s="391"/>
    </row>
    <row r="43" spans="1:10" ht="24.75" customHeight="1">
      <c r="A43" s="663"/>
      <c r="B43" s="668" t="str">
        <f>'Match specific timetable 6 Club'!C20</f>
        <v>Sen Men</v>
      </c>
      <c r="C43" s="291" t="s">
        <v>171</v>
      </c>
      <c r="D43" s="120" t="str">
        <f>Teamsetup!$D$8</f>
        <v>-</v>
      </c>
      <c r="E43" s="99" t="str">
        <f>Teamsetup!$D$3</f>
        <v>-</v>
      </c>
      <c r="F43" s="99" t="str">
        <f>Teamsetup!$D$4</f>
        <v>-</v>
      </c>
      <c r="G43" s="99" t="str">
        <f>Teamsetup!$D$5</f>
        <v>-</v>
      </c>
      <c r="H43" s="99" t="str">
        <f>Teamsetup!$D$6</f>
        <v>-</v>
      </c>
      <c r="I43" s="390" t="str">
        <f>Teamsetup!$D$7</f>
        <v>-</v>
      </c>
      <c r="J43" s="100" t="str">
        <f>Teamsetup!$D$9</f>
        <v>-</v>
      </c>
    </row>
    <row r="44" spans="1:10" ht="24.75" customHeight="1" thickBot="1">
      <c r="A44" s="664"/>
      <c r="B44" s="669" t="str">
        <f>'[1]Match specific timetable'!C26</f>
        <v>U17 Men</v>
      </c>
      <c r="C44" s="292" t="s">
        <v>172</v>
      </c>
      <c r="D44" s="121" t="str">
        <f>CONCATENATE(I43,I43)</f>
        <v>--</v>
      </c>
      <c r="E44" s="101" t="str">
        <f>CONCATENATE(H43,H43)</f>
        <v>--</v>
      </c>
      <c r="F44" s="101" t="str">
        <f>CONCATENATE(G43,G43)</f>
        <v>--</v>
      </c>
      <c r="G44" s="101" t="str">
        <f>CONCATENATE(F43,F43)</f>
        <v>--</v>
      </c>
      <c r="H44" s="101" t="str">
        <f>CONCATENATE(J43,J43)</f>
        <v>--</v>
      </c>
      <c r="I44" s="101" t="str">
        <f>CONCATENATE(E43,E43)</f>
        <v>--</v>
      </c>
      <c r="J44" s="102" t="str">
        <f>CONCATENATE(D43,D43)</f>
        <v>--</v>
      </c>
    </row>
    <row r="45" spans="1:9" ht="16.5" thickBot="1">
      <c r="A45" s="173"/>
      <c r="B45" s="115"/>
      <c r="C45" s="115"/>
      <c r="D45" s="115"/>
      <c r="E45" s="115"/>
      <c r="F45" s="115"/>
      <c r="G45" s="115"/>
      <c r="H45" s="115"/>
      <c r="I45" s="115"/>
    </row>
    <row r="46" spans="1:10" ht="24.75" customHeight="1">
      <c r="A46" s="394" t="str">
        <f>'Match specific timetable 6 Club'!B22</f>
        <v>100m</v>
      </c>
      <c r="B46" s="645" t="str">
        <f>'Match specific timetable 6 Club'!C22</f>
        <v>U13 Girls</v>
      </c>
      <c r="C46" s="103" t="s">
        <v>171</v>
      </c>
      <c r="D46" s="122" t="str">
        <f>Teamsetup!$D$7</f>
        <v>-</v>
      </c>
      <c r="E46" s="97" t="str">
        <f>Teamsetup!$D$5</f>
        <v>-</v>
      </c>
      <c r="F46" s="97" t="str">
        <f>Teamsetup!$D$3</f>
        <v>-</v>
      </c>
      <c r="G46" s="97" t="str">
        <f>Teamsetup!$D$8</f>
        <v>-</v>
      </c>
      <c r="H46" s="97" t="str">
        <f>Teamsetup!$D$4</f>
        <v>-</v>
      </c>
      <c r="I46" s="97" t="str">
        <f>Teamsetup!$D$6</f>
        <v>-</v>
      </c>
      <c r="J46" s="98" t="str">
        <f>Teamsetup!$D$9</f>
        <v>-</v>
      </c>
    </row>
    <row r="47" spans="1:10" ht="24.75" customHeight="1">
      <c r="A47" s="93">
        <f>'Match specific timetable 6 Club'!A22</f>
        <v>13.25</v>
      </c>
      <c r="B47" s="638" t="str">
        <f>'[1]Match specific timetable'!C29</f>
        <v>U11 Boys</v>
      </c>
      <c r="C47" s="291" t="s">
        <v>172</v>
      </c>
      <c r="D47" s="120" t="str">
        <f aca="true" t="shared" si="4" ref="D47:J47">CONCATENATE(D46,D46)</f>
        <v>--</v>
      </c>
      <c r="E47" s="99" t="str">
        <f t="shared" si="4"/>
        <v>--</v>
      </c>
      <c r="F47" s="99" t="str">
        <f t="shared" si="4"/>
        <v>--</v>
      </c>
      <c r="G47" s="99" t="str">
        <f t="shared" si="4"/>
        <v>--</v>
      </c>
      <c r="H47" s="99" t="str">
        <f t="shared" si="4"/>
        <v>--</v>
      </c>
      <c r="I47" s="99" t="str">
        <f t="shared" si="4"/>
        <v>--</v>
      </c>
      <c r="J47" s="100" t="str">
        <f t="shared" si="4"/>
        <v>--</v>
      </c>
    </row>
    <row r="48" spans="1:10" ht="24.75" customHeight="1">
      <c r="A48" s="661"/>
      <c r="B48" s="637" t="str">
        <f>'Match specific timetable 6 Club'!C23</f>
        <v>U15 Girls</v>
      </c>
      <c r="C48" s="291" t="s">
        <v>171</v>
      </c>
      <c r="D48" s="120" t="str">
        <f>Teamsetup!$D$9</f>
        <v>-</v>
      </c>
      <c r="E48" s="99" t="str">
        <f>Teamsetup!$D$5</f>
        <v>-</v>
      </c>
      <c r="F48" s="99" t="str">
        <f>Teamsetup!$D$3</f>
        <v>-</v>
      </c>
      <c r="G48" s="99" t="str">
        <f>Teamsetup!$D$8</f>
        <v>-</v>
      </c>
      <c r="H48" s="99" t="str">
        <f>Teamsetup!$D$4</f>
        <v>-</v>
      </c>
      <c r="I48" s="99" t="str">
        <f>Teamsetup!$D$6</f>
        <v>-</v>
      </c>
      <c r="J48" s="100" t="str">
        <f>Teamsetup!$D$7</f>
        <v>-</v>
      </c>
    </row>
    <row r="49" spans="1:10" ht="24.75" customHeight="1">
      <c r="A49" s="661"/>
      <c r="B49" s="638" t="str">
        <f>'[1]Match specific timetable'!C31</f>
        <v>U17 Men</v>
      </c>
      <c r="C49" s="291" t="s">
        <v>172</v>
      </c>
      <c r="D49" s="120" t="str">
        <f aca="true" t="shared" si="5" ref="D49:J49">CONCATENATE(D48,D48)</f>
        <v>--</v>
      </c>
      <c r="E49" s="99" t="str">
        <f t="shared" si="5"/>
        <v>--</v>
      </c>
      <c r="F49" s="99" t="str">
        <f t="shared" si="5"/>
        <v>--</v>
      </c>
      <c r="G49" s="99" t="str">
        <f t="shared" si="5"/>
        <v>--</v>
      </c>
      <c r="H49" s="99" t="str">
        <f t="shared" si="5"/>
        <v>--</v>
      </c>
      <c r="I49" s="99" t="str">
        <f t="shared" si="5"/>
        <v>--</v>
      </c>
      <c r="J49" s="100" t="str">
        <f t="shared" si="5"/>
        <v>--</v>
      </c>
    </row>
    <row r="50" spans="1:10" ht="24.75" customHeight="1">
      <c r="A50" s="661"/>
      <c r="B50" s="637" t="str">
        <f>'Match specific timetable 6 Club'!C24</f>
        <v>U17 Women</v>
      </c>
      <c r="C50" s="291" t="s">
        <v>171</v>
      </c>
      <c r="D50" s="120" t="str">
        <f>Teamsetup!$D$3</f>
        <v>-</v>
      </c>
      <c r="E50" s="99" t="str">
        <f>Teamsetup!$D$8</f>
        <v>-</v>
      </c>
      <c r="F50" s="99" t="str">
        <f>Teamsetup!$D$4</f>
        <v>-</v>
      </c>
      <c r="G50" s="99" t="str">
        <f>Teamsetup!$D$9</f>
        <v>-</v>
      </c>
      <c r="H50" s="99" t="str">
        <f>Teamsetup!$D$6</f>
        <v>-</v>
      </c>
      <c r="I50" s="99" t="str">
        <f>Teamsetup!$D$7</f>
        <v>-</v>
      </c>
      <c r="J50" s="100" t="str">
        <f>Teamsetup!$D$5</f>
        <v>-</v>
      </c>
    </row>
    <row r="51" spans="1:10" ht="24.75" customHeight="1">
      <c r="A51" s="661"/>
      <c r="B51" s="638" t="str">
        <f>'[1]Match specific timetable'!C33</f>
        <v>U15 Girls</v>
      </c>
      <c r="C51" s="291" t="s">
        <v>172</v>
      </c>
      <c r="D51" s="120" t="str">
        <f aca="true" t="shared" si="6" ref="D51:J51">CONCATENATE(D50,D50)</f>
        <v>--</v>
      </c>
      <c r="E51" s="99" t="str">
        <f t="shared" si="6"/>
        <v>--</v>
      </c>
      <c r="F51" s="99" t="str">
        <f t="shared" si="6"/>
        <v>--</v>
      </c>
      <c r="G51" s="99" t="str">
        <f t="shared" si="6"/>
        <v>--</v>
      </c>
      <c r="H51" s="99" t="str">
        <f t="shared" si="6"/>
        <v>--</v>
      </c>
      <c r="I51" s="99" t="str">
        <f t="shared" si="6"/>
        <v>--</v>
      </c>
      <c r="J51" s="100" t="str">
        <f t="shared" si="6"/>
        <v>--</v>
      </c>
    </row>
    <row r="52" spans="1:10" ht="24.75" customHeight="1">
      <c r="A52" s="661"/>
      <c r="B52" s="637" t="str">
        <f>'Match specific timetable 6 Club'!C25</f>
        <v>Sen. Women</v>
      </c>
      <c r="C52" s="291" t="s">
        <v>171</v>
      </c>
      <c r="D52" s="120" t="str">
        <f>Teamsetup!$D$8</f>
        <v>-</v>
      </c>
      <c r="E52" s="99" t="str">
        <f>Teamsetup!$D$4</f>
        <v>-</v>
      </c>
      <c r="F52" s="99" t="str">
        <f>Teamsetup!$D$6</f>
        <v>-</v>
      </c>
      <c r="G52" s="99" t="str">
        <f>Teamsetup!$D$7</f>
        <v>-</v>
      </c>
      <c r="H52" s="99" t="str">
        <f>Teamsetup!$D$5</f>
        <v>-</v>
      </c>
      <c r="I52" s="99" t="str">
        <f>Teamsetup!$D$3</f>
        <v>-</v>
      </c>
      <c r="J52" s="100" t="str">
        <f>Teamsetup!$D$9</f>
        <v>-</v>
      </c>
    </row>
    <row r="53" spans="1:10" ht="24.75" customHeight="1">
      <c r="A53" s="661"/>
      <c r="B53" s="638" t="str">
        <f>'[1]Match specific timetable'!C35</f>
        <v>U15 Boys</v>
      </c>
      <c r="C53" s="291" t="s">
        <v>172</v>
      </c>
      <c r="D53" s="120" t="str">
        <f aca="true" t="shared" si="7" ref="D53:J53">CONCATENATE(D52,D52)</f>
        <v>--</v>
      </c>
      <c r="E53" s="99" t="str">
        <f t="shared" si="7"/>
        <v>--</v>
      </c>
      <c r="F53" s="99" t="str">
        <f t="shared" si="7"/>
        <v>--</v>
      </c>
      <c r="G53" s="99" t="str">
        <f t="shared" si="7"/>
        <v>--</v>
      </c>
      <c r="H53" s="99" t="str">
        <f t="shared" si="7"/>
        <v>--</v>
      </c>
      <c r="I53" s="99" t="str">
        <f t="shared" si="7"/>
        <v>--</v>
      </c>
      <c r="J53" s="100" t="str">
        <f t="shared" si="7"/>
        <v>--</v>
      </c>
    </row>
    <row r="54" spans="1:10" ht="24.75" customHeight="1">
      <c r="A54" s="661"/>
      <c r="B54" s="637" t="str">
        <f>'Match specific timetable 6 Club'!C26</f>
        <v>U13 Boys</v>
      </c>
      <c r="C54" s="291" t="s">
        <v>171</v>
      </c>
      <c r="D54" s="120" t="str">
        <f>Teamsetup!$D$4</f>
        <v>-</v>
      </c>
      <c r="E54" s="99" t="str">
        <f>Teamsetup!$D$9</f>
        <v>-</v>
      </c>
      <c r="F54" s="99" t="str">
        <f>Teamsetup!$D$6</f>
        <v>-</v>
      </c>
      <c r="G54" s="99" t="str">
        <f>Teamsetup!$D$7</f>
        <v>-</v>
      </c>
      <c r="H54" s="99" t="str">
        <f>Teamsetup!$D$5</f>
        <v>-</v>
      </c>
      <c r="I54" s="99" t="str">
        <f>Teamsetup!$D$3</f>
        <v>-</v>
      </c>
      <c r="J54" s="100" t="str">
        <f>Teamsetup!$D$8</f>
        <v>-</v>
      </c>
    </row>
    <row r="55" spans="1:10" ht="24.75" customHeight="1">
      <c r="A55" s="661"/>
      <c r="B55" s="638" t="str">
        <f>'[1]Match specific timetable'!C37</f>
        <v>U13 Girls</v>
      </c>
      <c r="C55" s="291" t="s">
        <v>172</v>
      </c>
      <c r="D55" s="120" t="str">
        <f aca="true" t="shared" si="8" ref="D55:J55">CONCATENATE(D54,D54)</f>
        <v>--</v>
      </c>
      <c r="E55" s="99" t="str">
        <f t="shared" si="8"/>
        <v>--</v>
      </c>
      <c r="F55" s="99" t="str">
        <f t="shared" si="8"/>
        <v>--</v>
      </c>
      <c r="G55" s="99" t="str">
        <f t="shared" si="8"/>
        <v>--</v>
      </c>
      <c r="H55" s="99" t="str">
        <f t="shared" si="8"/>
        <v>--</v>
      </c>
      <c r="I55" s="99" t="str">
        <f t="shared" si="8"/>
        <v>--</v>
      </c>
      <c r="J55" s="100" t="str">
        <f t="shared" si="8"/>
        <v>--</v>
      </c>
    </row>
    <row r="56" spans="1:10" ht="24.75" customHeight="1">
      <c r="A56" s="661"/>
      <c r="B56" s="637" t="str">
        <f>'Match specific timetable 6 Club'!C27</f>
        <v>U15 Boys</v>
      </c>
      <c r="C56" s="291" t="s">
        <v>171</v>
      </c>
      <c r="D56" s="120" t="str">
        <f>Teamsetup!$D$6</f>
        <v>-</v>
      </c>
      <c r="E56" s="99" t="str">
        <f>Teamsetup!$D$7</f>
        <v>-</v>
      </c>
      <c r="F56" s="99" t="str">
        <f>Teamsetup!$D$9</f>
        <v>-</v>
      </c>
      <c r="G56" s="99" t="str">
        <f>Teamsetup!$D$5</f>
        <v>-</v>
      </c>
      <c r="H56" s="99" t="str">
        <f>Teamsetup!$D$3</f>
        <v>-</v>
      </c>
      <c r="I56" s="99" t="str">
        <f>Teamsetup!$D$8</f>
        <v>-</v>
      </c>
      <c r="J56" s="100" t="str">
        <f>Teamsetup!$D$4</f>
        <v>-</v>
      </c>
    </row>
    <row r="57" spans="1:10" ht="24.75" customHeight="1">
      <c r="A57" s="661"/>
      <c r="B57" s="638" t="str">
        <f>'[1]Match specific timetable'!C39</f>
        <v>Sen. Women</v>
      </c>
      <c r="C57" s="291" t="s">
        <v>172</v>
      </c>
      <c r="D57" s="120" t="str">
        <f aca="true" t="shared" si="9" ref="D57:J57">CONCATENATE(D56,D56)</f>
        <v>--</v>
      </c>
      <c r="E57" s="99" t="str">
        <f t="shared" si="9"/>
        <v>--</v>
      </c>
      <c r="F57" s="99" t="str">
        <f t="shared" si="9"/>
        <v>--</v>
      </c>
      <c r="G57" s="99" t="str">
        <f t="shared" si="9"/>
        <v>--</v>
      </c>
      <c r="H57" s="99" t="str">
        <f t="shared" si="9"/>
        <v>--</v>
      </c>
      <c r="I57" s="99" t="str">
        <f t="shared" si="9"/>
        <v>--</v>
      </c>
      <c r="J57" s="100" t="str">
        <f t="shared" si="9"/>
        <v>--</v>
      </c>
    </row>
    <row r="58" spans="1:10" ht="24.75" customHeight="1">
      <c r="A58" s="375"/>
      <c r="B58" s="637" t="str">
        <f>'Match specific timetable 6 Club'!C28</f>
        <v>U17 Men</v>
      </c>
      <c r="C58" s="291" t="s">
        <v>171</v>
      </c>
      <c r="D58" s="120" t="str">
        <f>Teamsetup!$D$7</f>
        <v>-</v>
      </c>
      <c r="E58" s="99" t="str">
        <f>Teamsetup!$D$5</f>
        <v>-</v>
      </c>
      <c r="F58" s="99" t="str">
        <f>Teamsetup!$D$3</f>
        <v>-</v>
      </c>
      <c r="G58" s="99" t="str">
        <f>Teamsetup!$D$8</f>
        <v>-</v>
      </c>
      <c r="H58" s="99" t="str">
        <f>Teamsetup!$D$4</f>
        <v>-</v>
      </c>
      <c r="I58" s="99" t="str">
        <f>Teamsetup!$D$6</f>
        <v>-</v>
      </c>
      <c r="J58" s="100" t="str">
        <f>Teamsetup!$D$9</f>
        <v>-</v>
      </c>
    </row>
    <row r="59" spans="1:10" ht="24.75" customHeight="1">
      <c r="A59" s="375"/>
      <c r="B59" s="638"/>
      <c r="C59" s="291" t="s">
        <v>172</v>
      </c>
      <c r="D59" s="120" t="str">
        <f aca="true" t="shared" si="10" ref="D59:J59">CONCATENATE(D58,D58)</f>
        <v>--</v>
      </c>
      <c r="E59" s="99" t="str">
        <f t="shared" si="10"/>
        <v>--</v>
      </c>
      <c r="F59" s="99" t="str">
        <f t="shared" si="10"/>
        <v>--</v>
      </c>
      <c r="G59" s="99" t="str">
        <f t="shared" si="10"/>
        <v>--</v>
      </c>
      <c r="H59" s="99" t="str">
        <f t="shared" si="10"/>
        <v>--</v>
      </c>
      <c r="I59" s="99" t="str">
        <f t="shared" si="10"/>
        <v>--</v>
      </c>
      <c r="J59" s="100" t="str">
        <f t="shared" si="10"/>
        <v>--</v>
      </c>
    </row>
    <row r="60" spans="1:10" ht="24.75" customHeight="1">
      <c r="A60" s="661"/>
      <c r="B60" s="637" t="str">
        <f>'Match specific timetable 6 Club'!C29</f>
        <v>Sen Men</v>
      </c>
      <c r="C60" s="291" t="s">
        <v>171</v>
      </c>
      <c r="D60" s="120" t="str">
        <f>Teamsetup!$D$9</f>
        <v>-</v>
      </c>
      <c r="E60" s="99" t="str">
        <f>Teamsetup!$D$5</f>
        <v>-</v>
      </c>
      <c r="F60" s="99" t="str">
        <f>Teamsetup!$D$3</f>
        <v>-</v>
      </c>
      <c r="G60" s="99" t="str">
        <f>Teamsetup!$D$8</f>
        <v>-</v>
      </c>
      <c r="H60" s="99" t="str">
        <f>Teamsetup!$D$4</f>
        <v>-</v>
      </c>
      <c r="I60" s="99" t="str">
        <f>Teamsetup!$D$6</f>
        <v>-</v>
      </c>
      <c r="J60" s="100" t="str">
        <f>Teamsetup!$D$7</f>
        <v>-</v>
      </c>
    </row>
    <row r="61" spans="1:10" ht="24.75" customHeight="1" thickBot="1">
      <c r="A61" s="662"/>
      <c r="B61" s="649" t="str">
        <f>'[1]Match specific timetable'!C41</f>
        <v>U15 Boys</v>
      </c>
      <c r="C61" s="292" t="s">
        <v>172</v>
      </c>
      <c r="D61" s="121" t="str">
        <f aca="true" t="shared" si="11" ref="D61:J61">CONCATENATE(D60,D60)</f>
        <v>--</v>
      </c>
      <c r="E61" s="101" t="str">
        <f t="shared" si="11"/>
        <v>--</v>
      </c>
      <c r="F61" s="101" t="str">
        <f t="shared" si="11"/>
        <v>--</v>
      </c>
      <c r="G61" s="101" t="str">
        <f t="shared" si="11"/>
        <v>--</v>
      </c>
      <c r="H61" s="101" t="str">
        <f t="shared" si="11"/>
        <v>--</v>
      </c>
      <c r="I61" s="101" t="str">
        <f t="shared" si="11"/>
        <v>--</v>
      </c>
      <c r="J61" s="102" t="str">
        <f t="shared" si="11"/>
        <v>--</v>
      </c>
    </row>
    <row r="62" spans="1:9" ht="16.5" thickBot="1">
      <c r="A62" s="173"/>
      <c r="B62" s="115"/>
      <c r="C62" s="115"/>
      <c r="D62" s="114"/>
      <c r="E62" s="114"/>
      <c r="F62" s="114"/>
      <c r="G62" s="114"/>
      <c r="H62" s="114"/>
      <c r="I62" s="114"/>
    </row>
    <row r="63" spans="1:10" ht="24.75" customHeight="1">
      <c r="A63" s="368" t="str">
        <f>'Match specific timetable 6 Club'!B30</f>
        <v>80m</v>
      </c>
      <c r="B63" s="645" t="str">
        <f>'Match specific timetable 6 Club'!C30</f>
        <v>U11 Girls</v>
      </c>
      <c r="C63" s="103"/>
      <c r="D63" s="122"/>
      <c r="E63" s="97"/>
      <c r="F63" s="97"/>
      <c r="G63" s="97"/>
      <c r="H63" s="97"/>
      <c r="I63" s="97"/>
      <c r="J63" s="98"/>
    </row>
    <row r="64" spans="1:10" ht="24.75" customHeight="1">
      <c r="A64" s="93">
        <f>'Match specific timetable 6 Club'!A30</f>
        <v>14.15</v>
      </c>
      <c r="B64" s="638" t="str">
        <f>'[1]Match specific timetable'!C31</f>
        <v>U17 Men</v>
      </c>
      <c r="C64" s="291"/>
      <c r="D64" s="120"/>
      <c r="E64" s="99"/>
      <c r="F64" s="99"/>
      <c r="G64" s="99"/>
      <c r="H64" s="99"/>
      <c r="I64" s="99"/>
      <c r="J64" s="100"/>
    </row>
    <row r="65" spans="1:10" ht="24.75" customHeight="1">
      <c r="A65" s="660"/>
      <c r="B65" s="637" t="str">
        <f>'Match specific timetable 6 Club'!C31</f>
        <v>U11 Boys</v>
      </c>
      <c r="C65" s="291"/>
      <c r="D65" s="120"/>
      <c r="E65" s="99"/>
      <c r="F65" s="99"/>
      <c r="G65" s="99"/>
      <c r="H65" s="99"/>
      <c r="I65" s="99"/>
      <c r="J65" s="100"/>
    </row>
    <row r="66" spans="1:10" ht="24.75" customHeight="1" thickBot="1">
      <c r="A66" s="660"/>
      <c r="B66" s="638" t="str">
        <f>'[1]Match specific timetable'!C33</f>
        <v>U15 Girls</v>
      </c>
      <c r="C66" s="291"/>
      <c r="D66" s="120"/>
      <c r="E66" s="99"/>
      <c r="F66" s="99"/>
      <c r="G66" s="99"/>
      <c r="H66" s="99"/>
      <c r="I66" s="99"/>
      <c r="J66" s="102">
        <f>CONCATENATE(D65,D65)</f>
      </c>
    </row>
    <row r="67" spans="1:9" ht="17.25" customHeight="1" thickBot="1">
      <c r="A67" s="172"/>
      <c r="B67" s="115"/>
      <c r="C67" s="115"/>
      <c r="D67" s="115"/>
      <c r="E67" s="115"/>
      <c r="F67" s="115"/>
      <c r="G67" s="115"/>
      <c r="H67" s="115"/>
      <c r="I67" s="115"/>
    </row>
    <row r="68" spans="1:10" ht="24.75" customHeight="1">
      <c r="A68" s="394" t="str">
        <f>'Match specific timetable 6 Club'!B32</f>
        <v>400m</v>
      </c>
      <c r="B68" s="645" t="str">
        <f>'Match specific timetable 6 Club'!C32</f>
        <v>Sen. Women</v>
      </c>
      <c r="C68" s="291" t="s">
        <v>171</v>
      </c>
      <c r="D68" s="122" t="str">
        <f>Teamsetup!$D$9</f>
        <v>-</v>
      </c>
      <c r="E68" s="97" t="str">
        <f>Teamsetup!$D$8</f>
        <v>-</v>
      </c>
      <c r="F68" s="97" t="str">
        <f>Teamsetup!$D$4</f>
        <v>-</v>
      </c>
      <c r="G68" s="97" t="str">
        <f>Teamsetup!$D$6</f>
        <v>-</v>
      </c>
      <c r="H68" s="97" t="str">
        <f>Teamsetup!$D$7</f>
        <v>-</v>
      </c>
      <c r="I68" s="97" t="str">
        <f>Teamsetup!$D$5</f>
        <v>-</v>
      </c>
      <c r="J68" s="98" t="str">
        <f>Teamsetup!$D$3</f>
        <v>-</v>
      </c>
    </row>
    <row r="69" spans="1:10" ht="24.75" customHeight="1">
      <c r="A69" s="93">
        <f>'Match specific timetable 6 Club'!A32</f>
        <v>14.3</v>
      </c>
      <c r="B69" s="638" t="str">
        <f>'[1]Match specific timetable'!C38</f>
        <v>U15 Girls</v>
      </c>
      <c r="C69" s="291" t="s">
        <v>172</v>
      </c>
      <c r="D69" s="120" t="str">
        <f aca="true" t="shared" si="12" ref="D69:I69">CONCATENATE(D68,D68)</f>
        <v>--</v>
      </c>
      <c r="E69" s="99" t="str">
        <f t="shared" si="12"/>
        <v>--</v>
      </c>
      <c r="F69" s="99" t="str">
        <f t="shared" si="12"/>
        <v>--</v>
      </c>
      <c r="G69" s="99" t="str">
        <f t="shared" si="12"/>
        <v>--</v>
      </c>
      <c r="H69" s="99" t="str">
        <f t="shared" si="12"/>
        <v>--</v>
      </c>
      <c r="I69" s="99" t="str">
        <f t="shared" si="12"/>
        <v>--</v>
      </c>
      <c r="J69" s="100" t="str">
        <f>CONCATENATE(J68,J68)</f>
        <v>--</v>
      </c>
    </row>
    <row r="70" spans="1:10" ht="24.75" customHeight="1">
      <c r="A70" s="659"/>
      <c r="B70" s="637" t="str">
        <f>'Match specific timetable 6 Club'!C33</f>
        <v>U17 Men (A + N/S)</v>
      </c>
      <c r="C70" s="291" t="s">
        <v>171</v>
      </c>
      <c r="D70" s="120" t="str">
        <f>Teamsetup!$D$4</f>
        <v>-</v>
      </c>
      <c r="E70" s="99" t="str">
        <f>Teamsetup!$D$6</f>
        <v>-</v>
      </c>
      <c r="F70" s="99" t="str">
        <f>Teamsetup!$D$9</f>
        <v>-</v>
      </c>
      <c r="G70" s="99" t="str">
        <f>Teamsetup!$D$7</f>
        <v>-</v>
      </c>
      <c r="H70" s="99" t="str">
        <f>Teamsetup!$D$5</f>
        <v>-</v>
      </c>
      <c r="I70" s="99" t="str">
        <f>Teamsetup!$D$3</f>
        <v>-</v>
      </c>
      <c r="J70" s="100" t="str">
        <f>Teamsetup!$D$8</f>
        <v>-</v>
      </c>
    </row>
    <row r="71" spans="1:10" ht="24.75" customHeight="1">
      <c r="A71" s="659"/>
      <c r="B71" s="638" t="str">
        <f>'[1]Match specific timetable'!C40</f>
        <v>U13 Boys</v>
      </c>
      <c r="C71" s="291"/>
      <c r="D71" s="495" t="s">
        <v>330</v>
      </c>
      <c r="E71" s="496"/>
      <c r="F71" s="99"/>
      <c r="G71" s="99"/>
      <c r="H71" s="99"/>
      <c r="I71" s="390"/>
      <c r="J71" s="391"/>
    </row>
    <row r="72" spans="1:10" ht="24.75" customHeight="1">
      <c r="A72" s="374"/>
      <c r="B72" s="637" t="str">
        <f>'Match specific timetable 6 Club'!C34</f>
        <v>Sen Men</v>
      </c>
      <c r="C72" s="291" t="s">
        <v>171</v>
      </c>
      <c r="D72" s="120" t="str">
        <f>Teamsetup!$D$6</f>
        <v>-</v>
      </c>
      <c r="E72" s="99" t="str">
        <f>Teamsetup!$D$7</f>
        <v>-</v>
      </c>
      <c r="F72" s="99" t="str">
        <f>Teamsetup!$D$5</f>
        <v>-</v>
      </c>
      <c r="G72" s="99" t="str">
        <f>Teamsetup!$D$3</f>
        <v>-</v>
      </c>
      <c r="H72" s="99" t="str">
        <f>Teamsetup!$D$8</f>
        <v>-</v>
      </c>
      <c r="I72" s="99" t="str">
        <f>Teamsetup!$D$4</f>
        <v>-</v>
      </c>
      <c r="J72" s="100" t="str">
        <f>Teamsetup!$D$9</f>
        <v>-</v>
      </c>
    </row>
    <row r="73" spans="1:10" ht="24.75" customHeight="1" thickBot="1">
      <c r="A73" s="89"/>
      <c r="B73" s="649" t="str">
        <f>'[1]Match specific timetable'!C42</f>
        <v>U17 Men + Sen Men</v>
      </c>
      <c r="C73" s="292" t="s">
        <v>172</v>
      </c>
      <c r="D73" s="404" t="str">
        <f aca="true" t="shared" si="13" ref="D73:I73">CONCATENATE(D72,D72)</f>
        <v>--</v>
      </c>
      <c r="E73" s="110" t="str">
        <f t="shared" si="13"/>
        <v>--</v>
      </c>
      <c r="F73" s="110" t="str">
        <f t="shared" si="13"/>
        <v>--</v>
      </c>
      <c r="G73" s="110" t="str">
        <f t="shared" si="13"/>
        <v>--</v>
      </c>
      <c r="H73" s="110" t="str">
        <f t="shared" si="13"/>
        <v>--</v>
      </c>
      <c r="I73" s="101" t="str">
        <f t="shared" si="13"/>
        <v>--</v>
      </c>
      <c r="J73" s="393" t="str">
        <f>CONCATENATE(J72,J72)</f>
        <v>--</v>
      </c>
    </row>
    <row r="74" spans="1:9" ht="16.5" thickBot="1">
      <c r="A74" s="173"/>
      <c r="B74" s="115"/>
      <c r="C74" s="115"/>
      <c r="D74" s="113"/>
      <c r="E74" s="113"/>
      <c r="F74" s="113"/>
      <c r="G74" s="113"/>
      <c r="H74" s="113"/>
      <c r="I74" s="113"/>
    </row>
    <row r="75" spans="1:10" ht="24.75" customHeight="1">
      <c r="A75" s="113" t="str">
        <f>'Match specific timetable 6 Club'!B35</f>
        <v>300m</v>
      </c>
      <c r="B75" s="637" t="str">
        <f>'Match specific timetable 6 Club'!C35</f>
        <v>U15 Girls</v>
      </c>
      <c r="C75" s="291" t="s">
        <v>171</v>
      </c>
      <c r="D75" s="97" t="str">
        <f>Teamsetup!$D$9</f>
        <v>-</v>
      </c>
      <c r="E75" s="97" t="str">
        <f>Teamsetup!$D$8</f>
        <v>-</v>
      </c>
      <c r="F75" s="97" t="str">
        <f>Teamsetup!$D$4</f>
        <v>-</v>
      </c>
      <c r="G75" s="97" t="str">
        <f>Teamsetup!$D$6</f>
        <v>-</v>
      </c>
      <c r="H75" s="97" t="str">
        <f>Teamsetup!$D$7</f>
        <v>-</v>
      </c>
      <c r="I75" s="97" t="str">
        <f>Teamsetup!$D$5</f>
        <v>-</v>
      </c>
      <c r="J75" s="389" t="str">
        <f>Teamsetup!$D$3</f>
        <v>-</v>
      </c>
    </row>
    <row r="76" spans="1:10" ht="24.75" customHeight="1" thickBot="1">
      <c r="A76" s="400">
        <f>'Match specific timetable 6 Club'!A35</f>
        <v>14.5</v>
      </c>
      <c r="B76" s="649" t="str">
        <f>'[1]Match specific timetable'!C45</f>
        <v>U13 Girls</v>
      </c>
      <c r="C76" s="291" t="s">
        <v>172</v>
      </c>
      <c r="D76" s="404" t="str">
        <f aca="true" t="shared" si="14" ref="D76:I76">CONCATENATE(D75,D75)</f>
        <v>--</v>
      </c>
      <c r="E76" s="110" t="str">
        <f t="shared" si="14"/>
        <v>--</v>
      </c>
      <c r="F76" s="110" t="str">
        <f t="shared" si="14"/>
        <v>--</v>
      </c>
      <c r="G76" s="110" t="str">
        <f t="shared" si="14"/>
        <v>--</v>
      </c>
      <c r="H76" s="110" t="str">
        <f t="shared" si="14"/>
        <v>--</v>
      </c>
      <c r="I76" s="99" t="str">
        <f t="shared" si="14"/>
        <v>--</v>
      </c>
      <c r="J76" s="391" t="str">
        <f>CONCATENATE(J75,J75)</f>
        <v>--</v>
      </c>
    </row>
    <row r="77" spans="1:10" ht="24.75" customHeight="1">
      <c r="A77" s="398"/>
      <c r="B77" s="637" t="str">
        <f>'Match specific timetable 6 Club'!C36</f>
        <v>U17 Women (A + N/S)</v>
      </c>
      <c r="C77" s="291" t="s">
        <v>171</v>
      </c>
      <c r="D77" s="99" t="str">
        <f>Teamsetup!$D$4</f>
        <v>-</v>
      </c>
      <c r="E77" s="99" t="str">
        <f>Teamsetup!$D$6</f>
        <v>-</v>
      </c>
      <c r="F77" s="99" t="str">
        <f>Teamsetup!$D$9</f>
        <v>-</v>
      </c>
      <c r="G77" s="99" t="str">
        <f>Teamsetup!$D$7</f>
        <v>-</v>
      </c>
      <c r="H77" s="99" t="str">
        <f>Teamsetup!$D$5</f>
        <v>-</v>
      </c>
      <c r="I77" s="99" t="str">
        <f>Teamsetup!$D$3</f>
        <v>-</v>
      </c>
      <c r="J77" s="391" t="str">
        <f>Teamsetup!$D$8</f>
        <v>-</v>
      </c>
    </row>
    <row r="78" spans="1:10" ht="24.75" customHeight="1">
      <c r="A78" s="398"/>
      <c r="B78" s="638" t="str">
        <f>'[1]Match specific timetable'!C47</f>
        <v>Sen. Women</v>
      </c>
      <c r="C78" s="291"/>
      <c r="D78" s="495" t="s">
        <v>330</v>
      </c>
      <c r="E78" s="496"/>
      <c r="F78" s="99"/>
      <c r="G78" s="99"/>
      <c r="H78" s="99"/>
      <c r="I78" s="390"/>
      <c r="J78" s="391"/>
    </row>
    <row r="79" spans="1:10" ht="24.75" customHeight="1">
      <c r="A79" s="398"/>
      <c r="B79" s="637" t="str">
        <f>'Match specific timetable 6 Club'!C37</f>
        <v>U15 Boys</v>
      </c>
      <c r="C79" s="291" t="s">
        <v>171</v>
      </c>
      <c r="D79" s="99" t="str">
        <f>Teamsetup!$D$6</f>
        <v>-</v>
      </c>
      <c r="E79" s="99" t="str">
        <f>Teamsetup!$D$7</f>
        <v>-</v>
      </c>
      <c r="F79" s="99" t="str">
        <f>Teamsetup!$D$5</f>
        <v>-</v>
      </c>
      <c r="G79" s="99" t="str">
        <f>Teamsetup!$D$3</f>
        <v>-</v>
      </c>
      <c r="H79" s="99" t="str">
        <f>Teamsetup!$D$8</f>
        <v>-</v>
      </c>
      <c r="I79" s="99" t="str">
        <f>Teamsetup!$D$4</f>
        <v>-</v>
      </c>
      <c r="J79" s="391" t="str">
        <f>Teamsetup!$D$9</f>
        <v>-</v>
      </c>
    </row>
    <row r="80" spans="1:10" ht="24.75" customHeight="1" thickBot="1">
      <c r="A80" s="399"/>
      <c r="B80" s="649" t="str">
        <f>'[1]Match specific timetable'!C49</f>
        <v>U15 Boys</v>
      </c>
      <c r="C80" s="292" t="s">
        <v>172</v>
      </c>
      <c r="D80" s="404" t="str">
        <f aca="true" t="shared" si="15" ref="D80:I80">CONCATENATE(D79,D79)</f>
        <v>--</v>
      </c>
      <c r="E80" s="110" t="str">
        <f t="shared" si="15"/>
        <v>--</v>
      </c>
      <c r="F80" s="110" t="str">
        <f t="shared" si="15"/>
        <v>--</v>
      </c>
      <c r="G80" s="110" t="str">
        <f t="shared" si="15"/>
        <v>--</v>
      </c>
      <c r="H80" s="110" t="str">
        <f t="shared" si="15"/>
        <v>--</v>
      </c>
      <c r="I80" s="101" t="str">
        <f t="shared" si="15"/>
        <v>--</v>
      </c>
      <c r="J80" s="393" t="str">
        <f>CONCATENATE(J79,J79)</f>
        <v>--</v>
      </c>
    </row>
    <row r="81" spans="1:9" ht="16.5" thickBot="1">
      <c r="A81" s="396"/>
      <c r="B81" s="113"/>
      <c r="C81" s="113"/>
      <c r="D81" s="113"/>
      <c r="E81" s="113"/>
      <c r="F81" s="113"/>
      <c r="G81" s="113"/>
      <c r="H81" s="113"/>
      <c r="I81" s="113"/>
    </row>
    <row r="82" spans="1:10" ht="24.75" customHeight="1">
      <c r="A82" s="394" t="str">
        <f>'Match specific timetable 6 Club'!B39</f>
        <v>1500m</v>
      </c>
      <c r="B82" s="645" t="str">
        <f>'Match specific timetable 6 Club'!C39</f>
        <v>U13 Girls</v>
      </c>
      <c r="C82" s="650" t="s">
        <v>176</v>
      </c>
      <c r="D82" s="122" t="str">
        <f>Teamsetup!$D$3</f>
        <v>-</v>
      </c>
      <c r="E82" s="97" t="str">
        <f>Teamsetup!$D$5</f>
        <v>-</v>
      </c>
      <c r="F82" s="97" t="str">
        <f>Teamsetup!$D$7</f>
        <v>-</v>
      </c>
      <c r="G82" s="97" t="str">
        <f>Teamsetup!$D$4</f>
        <v>-</v>
      </c>
      <c r="H82" s="97" t="str">
        <f>Teamsetup!$D$6</f>
        <v>-</v>
      </c>
      <c r="I82" s="97" t="str">
        <f>Teamsetup!$D$8</f>
        <v>-</v>
      </c>
      <c r="J82" s="98" t="str">
        <f>Teamsetup!$D$9</f>
        <v>-</v>
      </c>
    </row>
    <row r="83" spans="1:10" ht="24.75" customHeight="1">
      <c r="A83" s="93">
        <f>'Match specific timetable 6 Club'!A39</f>
        <v>15.15</v>
      </c>
      <c r="B83" s="638"/>
      <c r="C83" s="642"/>
      <c r="D83" s="99" t="str">
        <f>CONCATENATE(J82,J82)</f>
        <v>--</v>
      </c>
      <c r="E83" s="99" t="str">
        <f>CONCATENATE(H82,H82)</f>
        <v>--</v>
      </c>
      <c r="F83" s="99" t="str">
        <f>CONCATENATE(G82,G82)</f>
        <v>--</v>
      </c>
      <c r="G83" s="99" t="str">
        <f>CONCATENATE(F82,F82)</f>
        <v>--</v>
      </c>
      <c r="H83" s="99" t="str">
        <f>CONCATENATE(E82,E82)</f>
        <v>--</v>
      </c>
      <c r="I83" s="390" t="str">
        <f>CONCATENATE(D82,D82)</f>
        <v>--</v>
      </c>
      <c r="J83" s="100" t="str">
        <f>CONCATENATE(I82,I82)</f>
        <v>--</v>
      </c>
    </row>
    <row r="84" spans="1:10" ht="24.75" customHeight="1">
      <c r="A84" s="56"/>
      <c r="B84" s="637" t="str">
        <f>'Match specific timetable 6 Club'!C40</f>
        <v>U15 Girls</v>
      </c>
      <c r="C84" s="641" t="s">
        <v>176</v>
      </c>
      <c r="D84" s="120" t="str">
        <f>Teamsetup!$D$9</f>
        <v>-</v>
      </c>
      <c r="E84" s="99" t="str">
        <f>Teamsetup!$D$5</f>
        <v>-</v>
      </c>
      <c r="F84" s="99" t="str">
        <f>Teamsetup!$D$7</f>
        <v>-</v>
      </c>
      <c r="G84" s="99" t="str">
        <f>Teamsetup!$D$4</f>
        <v>-</v>
      </c>
      <c r="H84" s="99" t="str">
        <f>Teamsetup!$D$6</f>
        <v>-</v>
      </c>
      <c r="I84" s="99" t="str">
        <f>Teamsetup!$D$8</f>
        <v>-</v>
      </c>
      <c r="J84" s="100" t="str">
        <f>Teamsetup!$D$3</f>
        <v>-</v>
      </c>
    </row>
    <row r="85" spans="1:10" ht="24.75" customHeight="1">
      <c r="A85" s="375"/>
      <c r="B85" s="638"/>
      <c r="C85" s="642"/>
      <c r="D85" s="120" t="str">
        <f>CONCATENATE(D84,D84)</f>
        <v>--</v>
      </c>
      <c r="E85" s="99" t="str">
        <f>CONCATENATE(J84,J84)</f>
        <v>--</v>
      </c>
      <c r="F85" s="99" t="str">
        <f>CONCATENATE(I84,I84)</f>
        <v>--</v>
      </c>
      <c r="G85" s="99" t="str">
        <f>CONCATENATE(H84,H84)</f>
        <v>--</v>
      </c>
      <c r="H85" s="99" t="str">
        <f>CONCATENATE(G84,G84)</f>
        <v>--</v>
      </c>
      <c r="I85" s="99" t="str">
        <f>CONCATENATE(F84,F84)</f>
        <v>--</v>
      </c>
      <c r="J85" s="100" t="str">
        <f>CONCATENATE(E84,E84)</f>
        <v>--</v>
      </c>
    </row>
    <row r="86" spans="1:10" ht="24.75" customHeight="1">
      <c r="A86" s="375"/>
      <c r="B86" s="637" t="str">
        <f>'Match specific timetable 6 Club'!C41</f>
        <v>U17 Women + Sen. Women</v>
      </c>
      <c r="C86" s="641" t="s">
        <v>176</v>
      </c>
      <c r="D86" s="120" t="str">
        <f>Teamsetup!$D$7</f>
        <v>-</v>
      </c>
      <c r="E86" s="99" t="str">
        <f>Teamsetup!$D$9</f>
        <v>-</v>
      </c>
      <c r="F86" s="99" t="str">
        <f>Teamsetup!$D$4</f>
        <v>-</v>
      </c>
      <c r="G86" s="99" t="str">
        <f>Teamsetup!$D$6</f>
        <v>-</v>
      </c>
      <c r="H86" s="99" t="str">
        <f>Teamsetup!$D$8</f>
        <v>-</v>
      </c>
      <c r="I86" s="99" t="str">
        <f>Teamsetup!$D$3</f>
        <v>-</v>
      </c>
      <c r="J86" s="100" t="str">
        <f>Teamsetup!$D$5</f>
        <v>-</v>
      </c>
    </row>
    <row r="87" spans="1:10" ht="24.75" customHeight="1">
      <c r="A87" s="375"/>
      <c r="B87" s="638"/>
      <c r="C87" s="642"/>
      <c r="D87" s="120" t="str">
        <f>CONCATENATE(J86,J86)</f>
        <v>--</v>
      </c>
      <c r="E87" s="99" t="str">
        <f>CONCATENATE(E86,E86)</f>
        <v>--</v>
      </c>
      <c r="F87" s="99" t="str">
        <f>CONCATENATE(I86,I86)</f>
        <v>--</v>
      </c>
      <c r="G87" s="99" t="str">
        <f>CONCATENATE(H86,H86)</f>
        <v>--</v>
      </c>
      <c r="H87" s="99" t="str">
        <f>CONCATENATE(G86,G86)</f>
        <v>--</v>
      </c>
      <c r="I87" s="99" t="str">
        <f>CONCATENATE(F86,F86)</f>
        <v>--</v>
      </c>
      <c r="J87" s="100" t="str">
        <f>CONCATENATE(D86,D86)</f>
        <v>--</v>
      </c>
    </row>
    <row r="88" spans="1:10" ht="24.75" customHeight="1">
      <c r="A88" s="375"/>
      <c r="B88" s="637" t="str">
        <f>'Match specific timetable 6 Club'!C42</f>
        <v>U13 Boys</v>
      </c>
      <c r="C88" s="641" t="s">
        <v>176</v>
      </c>
      <c r="D88" s="120" t="str">
        <f>Teamsetup!$D$4</f>
        <v>-</v>
      </c>
      <c r="E88" s="99" t="str">
        <f>Teamsetup!$D$6</f>
        <v>-</v>
      </c>
      <c r="F88" s="99" t="str">
        <f>Teamsetup!$D$8</f>
        <v>-</v>
      </c>
      <c r="G88" s="99" t="str">
        <f>Teamsetup!$D$9</f>
        <v>-</v>
      </c>
      <c r="H88" s="99" t="str">
        <f>Teamsetup!$D$3</f>
        <v>-</v>
      </c>
      <c r="I88" s="99" t="str">
        <f>Teamsetup!$D$5</f>
        <v>-</v>
      </c>
      <c r="J88" s="100" t="str">
        <f>Teamsetup!$D$7</f>
        <v>-</v>
      </c>
    </row>
    <row r="89" spans="1:10" ht="24.75" customHeight="1">
      <c r="A89" s="375"/>
      <c r="B89" s="638"/>
      <c r="C89" s="642"/>
      <c r="D89" s="120" t="str">
        <f>CONCATENATE(J88,J88)</f>
        <v>--</v>
      </c>
      <c r="E89" s="99" t="str">
        <f>CONCATENATE(I88,I88)</f>
        <v>--</v>
      </c>
      <c r="F89" s="99" t="str">
        <f>CONCATENATE(H88,H88)</f>
        <v>--</v>
      </c>
      <c r="G89" s="99" t="str">
        <f>CONCATENATE(G88,G88)</f>
        <v>--</v>
      </c>
      <c r="H89" s="99" t="str">
        <f>CONCATENATE(F88,F88)</f>
        <v>--</v>
      </c>
      <c r="I89" s="99" t="str">
        <f>CONCATENATE(E88,E88)</f>
        <v>--</v>
      </c>
      <c r="J89" s="100" t="str">
        <f>CONCATENATE(D88,D88)</f>
        <v>--</v>
      </c>
    </row>
    <row r="90" spans="1:10" ht="24.75" customHeight="1">
      <c r="A90" s="375"/>
      <c r="B90" s="637" t="str">
        <f>'Match specific timetable 6 Club'!C43</f>
        <v>U15 Boys</v>
      </c>
      <c r="C90" s="641" t="s">
        <v>176</v>
      </c>
      <c r="D90" s="120" t="str">
        <f>Teamsetup!$D$6</f>
        <v>-</v>
      </c>
      <c r="E90" s="99" t="str">
        <f>Teamsetup!$D$8</f>
        <v>-</v>
      </c>
      <c r="F90" s="99" t="str">
        <f>Teamsetup!$D$3</f>
        <v>-</v>
      </c>
      <c r="G90" s="99" t="str">
        <f>Teamsetup!$D$5</f>
        <v>-</v>
      </c>
      <c r="H90" s="99" t="str">
        <f>Teamsetup!$D$9</f>
        <v>-</v>
      </c>
      <c r="I90" s="99" t="str">
        <f>Teamsetup!$D$7</f>
        <v>-</v>
      </c>
      <c r="J90" s="100" t="str">
        <f>Teamsetup!$D$4</f>
        <v>-</v>
      </c>
    </row>
    <row r="91" spans="1:10" ht="24.75" customHeight="1">
      <c r="A91" s="375"/>
      <c r="B91" s="638"/>
      <c r="C91" s="642"/>
      <c r="D91" s="120" t="str">
        <f>CONCATENATE(J90,J90)</f>
        <v>--</v>
      </c>
      <c r="E91" s="99" t="str">
        <f>CONCATENATE(I90,I90)</f>
        <v>--</v>
      </c>
      <c r="F91" s="99" t="str">
        <f>CONCATENATE(G90,G90)</f>
        <v>--</v>
      </c>
      <c r="G91" s="99" t="str">
        <f>CONCATENATE(F90,F90)</f>
        <v>--</v>
      </c>
      <c r="H91" s="99" t="str">
        <f>CONCATENATE(H90,H90)</f>
        <v>--</v>
      </c>
      <c r="I91" s="99" t="str">
        <f>CONCATENATE(E90,E90)</f>
        <v>--</v>
      </c>
      <c r="J91" s="100" t="str">
        <f>CONCATENATE(D90,D90)</f>
        <v>--</v>
      </c>
    </row>
    <row r="92" spans="1:10" ht="24.75" customHeight="1">
      <c r="A92" s="375"/>
      <c r="B92" s="637" t="str">
        <f>'Match specific timetable 6 Club'!C44</f>
        <v>U17 Men + Sen Men</v>
      </c>
      <c r="C92" s="641" t="s">
        <v>176</v>
      </c>
      <c r="D92" s="120" t="str">
        <f>Teamsetup!$D$8</f>
        <v>-</v>
      </c>
      <c r="E92" s="99" t="str">
        <f>Teamsetup!$D$3</f>
        <v>-</v>
      </c>
      <c r="F92" s="99" t="str">
        <f>Teamsetup!$D$5</f>
        <v>-</v>
      </c>
      <c r="G92" s="99" t="str">
        <f>Teamsetup!$D$7</f>
        <v>-</v>
      </c>
      <c r="H92" s="99" t="str">
        <f>Teamsetup!$D$4</f>
        <v>-</v>
      </c>
      <c r="I92" s="99" t="str">
        <f>Teamsetup!$D$6</f>
        <v>-</v>
      </c>
      <c r="J92" s="100" t="str">
        <f>Teamsetup!$D$9</f>
        <v>-</v>
      </c>
    </row>
    <row r="93" spans="1:10" ht="24.75" customHeight="1" thickBot="1">
      <c r="A93" s="376"/>
      <c r="B93" s="649"/>
      <c r="C93" s="643"/>
      <c r="D93" s="121" t="str">
        <f>CONCATENATE(I92,I92)</f>
        <v>--</v>
      </c>
      <c r="E93" s="101" t="str">
        <f>CONCATENATE(H92,H92)</f>
        <v>--</v>
      </c>
      <c r="F93" s="101" t="str">
        <f>CONCATENATE(G92,G92)</f>
        <v>--</v>
      </c>
      <c r="G93" s="101" t="str">
        <f>CONCATENATE(F92,F92)</f>
        <v>--</v>
      </c>
      <c r="H93" s="101" t="str">
        <f>CONCATENATE(E92,E92)</f>
        <v>--</v>
      </c>
      <c r="I93" s="101" t="str">
        <f>CONCATENATE(D92,D92)</f>
        <v>--</v>
      </c>
      <c r="J93" s="102" t="str">
        <f>CONCATENATE(J92,J92)</f>
        <v>--</v>
      </c>
    </row>
    <row r="94" spans="1:9" ht="17.25" customHeight="1" thickBot="1">
      <c r="A94" s="173"/>
      <c r="B94" s="115"/>
      <c r="C94" s="115"/>
      <c r="D94" s="115"/>
      <c r="E94" s="115"/>
      <c r="F94" s="115"/>
      <c r="G94" s="115"/>
      <c r="H94" s="115"/>
      <c r="I94" s="115"/>
    </row>
    <row r="95" spans="1:10" ht="24.75" customHeight="1">
      <c r="A95" s="368" t="str">
        <f>'Match specific timetable 6 Club'!B47</f>
        <v>200m</v>
      </c>
      <c r="B95" s="645" t="str">
        <f>'Match specific timetable 6 Club'!C47</f>
        <v>U13 Girls</v>
      </c>
      <c r="C95" s="103" t="s">
        <v>171</v>
      </c>
      <c r="D95" s="122" t="str">
        <f>Teamsetup!$D$9</f>
        <v>-</v>
      </c>
      <c r="E95" s="97" t="str">
        <f>Teamsetup!$D$8</f>
        <v>-</v>
      </c>
      <c r="F95" s="97" t="str">
        <f>Teamsetup!$D$4</f>
        <v>-</v>
      </c>
      <c r="G95" s="97" t="str">
        <f>Teamsetup!$D$6</f>
        <v>-</v>
      </c>
      <c r="H95" s="97" t="str">
        <f>Teamsetup!$D$7</f>
        <v>-</v>
      </c>
      <c r="I95" s="97" t="str">
        <f>Teamsetup!$D$5</f>
        <v>-</v>
      </c>
      <c r="J95" s="98" t="str">
        <f>Teamsetup!$D$3</f>
        <v>-</v>
      </c>
    </row>
    <row r="96" spans="1:10" ht="24.75" customHeight="1">
      <c r="A96" s="93">
        <f>'Match specific timetable 6 Club'!A47</f>
        <v>16.05</v>
      </c>
      <c r="B96" s="638"/>
      <c r="C96" s="291" t="s">
        <v>172</v>
      </c>
      <c r="D96" s="420" t="str">
        <f aca="true" t="shared" si="16" ref="D96:I96">CONCATENATE(D95,D95)</f>
        <v>--</v>
      </c>
      <c r="E96" s="99" t="str">
        <f t="shared" si="16"/>
        <v>--</v>
      </c>
      <c r="F96" s="99" t="str">
        <f t="shared" si="16"/>
        <v>--</v>
      </c>
      <c r="G96" s="99" t="str">
        <f t="shared" si="16"/>
        <v>--</v>
      </c>
      <c r="H96" s="99" t="str">
        <f t="shared" si="16"/>
        <v>--</v>
      </c>
      <c r="I96" s="99" t="str">
        <f t="shared" si="16"/>
        <v>--</v>
      </c>
      <c r="J96" s="391" t="str">
        <f>CONCATENATE(J95,J95)</f>
        <v>--</v>
      </c>
    </row>
    <row r="97" spans="1:10" ht="24.75" customHeight="1">
      <c r="A97" s="375"/>
      <c r="B97" s="637" t="str">
        <f>'Match specific timetable 6 Club'!C48</f>
        <v>U15 Girls</v>
      </c>
      <c r="C97" s="291" t="s">
        <v>171</v>
      </c>
      <c r="D97" s="420" t="str">
        <f>Teamsetup!$D$4</f>
        <v>-</v>
      </c>
      <c r="E97" s="99" t="str">
        <f>Teamsetup!$D$6</f>
        <v>-</v>
      </c>
      <c r="F97" s="99" t="str">
        <f>Teamsetup!$D$9</f>
        <v>-</v>
      </c>
      <c r="G97" s="99" t="str">
        <f>Teamsetup!$D$7</f>
        <v>-</v>
      </c>
      <c r="H97" s="99" t="str">
        <f>Teamsetup!$D$5</f>
        <v>-</v>
      </c>
      <c r="I97" s="99" t="str">
        <f>Teamsetup!$D$3</f>
        <v>-</v>
      </c>
      <c r="J97" s="100" t="str">
        <f>Teamsetup!$D$8</f>
        <v>-</v>
      </c>
    </row>
    <row r="98" spans="1:10" ht="24.75" customHeight="1">
      <c r="A98" s="375"/>
      <c r="B98" s="638"/>
      <c r="C98" s="291" t="s">
        <v>172</v>
      </c>
      <c r="D98" s="420" t="str">
        <f aca="true" t="shared" si="17" ref="D98:I102">CONCATENATE(D97,D97)</f>
        <v>--</v>
      </c>
      <c r="E98" s="99" t="str">
        <f t="shared" si="17"/>
        <v>--</v>
      </c>
      <c r="F98" s="99" t="str">
        <f t="shared" si="17"/>
        <v>--</v>
      </c>
      <c r="G98" s="99" t="str">
        <f t="shared" si="17"/>
        <v>--</v>
      </c>
      <c r="H98" s="99" t="str">
        <f t="shared" si="17"/>
        <v>--</v>
      </c>
      <c r="I98" s="99" t="str">
        <f t="shared" si="17"/>
        <v>--</v>
      </c>
      <c r="J98" s="391" t="str">
        <f>CONCATENATE(J97,J97)</f>
        <v>--</v>
      </c>
    </row>
    <row r="99" spans="1:10" ht="24.75" customHeight="1">
      <c r="A99" s="375"/>
      <c r="B99" s="637" t="str">
        <f>'Match specific timetable 6 Club'!C49</f>
        <v>U17 Women</v>
      </c>
      <c r="C99" s="291" t="s">
        <v>171</v>
      </c>
      <c r="D99" s="420" t="str">
        <f>Teamsetup!$D$6</f>
        <v>-</v>
      </c>
      <c r="E99" s="99" t="str">
        <f>Teamsetup!$D$7</f>
        <v>-</v>
      </c>
      <c r="F99" s="99" t="str">
        <f>Teamsetup!$D$5</f>
        <v>-</v>
      </c>
      <c r="G99" s="99" t="str">
        <f>Teamsetup!$D$3</f>
        <v>-</v>
      </c>
      <c r="H99" s="99" t="str">
        <f>Teamsetup!$D$8</f>
        <v>-</v>
      </c>
      <c r="I99" s="99" t="str">
        <f>Teamsetup!$D$4</f>
        <v>-</v>
      </c>
      <c r="J99" s="100" t="str">
        <f>Teamsetup!$D$9</f>
        <v>-</v>
      </c>
    </row>
    <row r="100" spans="1:10" ht="24.75" customHeight="1">
      <c r="A100" s="375"/>
      <c r="B100" s="638"/>
      <c r="C100" s="291" t="s">
        <v>172</v>
      </c>
      <c r="D100" s="420" t="str">
        <f t="shared" si="17"/>
        <v>--</v>
      </c>
      <c r="E100" s="99" t="str">
        <f t="shared" si="17"/>
        <v>--</v>
      </c>
      <c r="F100" s="99" t="str">
        <f t="shared" si="17"/>
        <v>--</v>
      </c>
      <c r="G100" s="99" t="str">
        <f t="shared" si="17"/>
        <v>--</v>
      </c>
      <c r="H100" s="99" t="str">
        <f t="shared" si="17"/>
        <v>--</v>
      </c>
      <c r="I100" s="99" t="str">
        <f t="shared" si="17"/>
        <v>--</v>
      </c>
      <c r="J100" s="391" t="str">
        <f>CONCATENATE(J99,J99)</f>
        <v>--</v>
      </c>
    </row>
    <row r="101" spans="1:10" ht="24.75" customHeight="1">
      <c r="A101" s="377"/>
      <c r="B101" s="637" t="str">
        <f>'Match specific timetable 6 Club'!C50</f>
        <v>Sen. Women</v>
      </c>
      <c r="C101" s="291" t="s">
        <v>171</v>
      </c>
      <c r="D101" s="420" t="str">
        <f>Teamsetup!$D$9</f>
        <v>-</v>
      </c>
      <c r="E101" s="99" t="str">
        <f>Teamsetup!$D$8</f>
        <v>-</v>
      </c>
      <c r="F101" s="99" t="str">
        <f>Teamsetup!$D$4</f>
        <v>-</v>
      </c>
      <c r="G101" s="99" t="str">
        <f>Teamsetup!$D$6</f>
        <v>-</v>
      </c>
      <c r="H101" s="99" t="str">
        <f>Teamsetup!$D$7</f>
        <v>-</v>
      </c>
      <c r="I101" s="99" t="str">
        <f>Teamsetup!$D$5</f>
        <v>-</v>
      </c>
      <c r="J101" s="100" t="str">
        <f>Teamsetup!$D$3</f>
        <v>-</v>
      </c>
    </row>
    <row r="102" spans="1:10" ht="24.75" customHeight="1">
      <c r="A102" s="377"/>
      <c r="B102" s="638"/>
      <c r="C102" s="291" t="s">
        <v>172</v>
      </c>
      <c r="D102" s="503" t="str">
        <f t="shared" si="17"/>
        <v>--</v>
      </c>
      <c r="E102" s="99" t="str">
        <f t="shared" si="17"/>
        <v>--</v>
      </c>
      <c r="F102" s="99" t="str">
        <f t="shared" si="17"/>
        <v>--</v>
      </c>
      <c r="G102" s="99" t="str">
        <f t="shared" si="17"/>
        <v>--</v>
      </c>
      <c r="H102" s="99" t="str">
        <f t="shared" si="17"/>
        <v>--</v>
      </c>
      <c r="I102" s="390" t="str">
        <f t="shared" si="17"/>
        <v>--</v>
      </c>
      <c r="J102" s="391" t="str">
        <f>CONCATENATE(J101,J101)</f>
        <v>--</v>
      </c>
    </row>
    <row r="103" spans="1:10" ht="24.75" customHeight="1">
      <c r="A103" s="375"/>
      <c r="B103" s="637" t="str">
        <f>'Match specific timetable 6 Club'!C51</f>
        <v>U13 Boys</v>
      </c>
      <c r="C103" s="291" t="s">
        <v>171</v>
      </c>
      <c r="D103" s="420" t="str">
        <f>Teamsetup!$D$4</f>
        <v>-</v>
      </c>
      <c r="E103" s="99" t="str">
        <f>Teamsetup!$D$6</f>
        <v>-</v>
      </c>
      <c r="F103" s="99" t="str">
        <f>Teamsetup!$D$9</f>
        <v>-</v>
      </c>
      <c r="G103" s="99" t="str">
        <f>Teamsetup!$D$7</f>
        <v>-</v>
      </c>
      <c r="H103" s="99" t="str">
        <f>Teamsetup!$D$5</f>
        <v>-</v>
      </c>
      <c r="I103" s="99" t="str">
        <f>Teamsetup!$D$3</f>
        <v>-</v>
      </c>
      <c r="J103" s="100" t="str">
        <f>Teamsetup!$D$8</f>
        <v>-</v>
      </c>
    </row>
    <row r="104" spans="1:10" ht="24.75" customHeight="1">
      <c r="A104" s="375"/>
      <c r="B104" s="638"/>
      <c r="C104" s="291" t="s">
        <v>172</v>
      </c>
      <c r="D104" s="420" t="str">
        <f aca="true" t="shared" si="18" ref="D104:I104">CONCATENATE(D103,D103)</f>
        <v>--</v>
      </c>
      <c r="E104" s="99" t="str">
        <f t="shared" si="18"/>
        <v>--</v>
      </c>
      <c r="F104" s="99" t="str">
        <f t="shared" si="18"/>
        <v>--</v>
      </c>
      <c r="G104" s="99" t="str">
        <f t="shared" si="18"/>
        <v>--</v>
      </c>
      <c r="H104" s="99" t="str">
        <f t="shared" si="18"/>
        <v>--</v>
      </c>
      <c r="I104" s="99" t="str">
        <f t="shared" si="18"/>
        <v>--</v>
      </c>
      <c r="J104" s="391" t="str">
        <f>CONCATENATE(J103,J103)</f>
        <v>--</v>
      </c>
    </row>
    <row r="105" spans="1:10" ht="24.75" customHeight="1">
      <c r="A105" s="375"/>
      <c r="B105" s="637" t="str">
        <f>'Match specific timetable 6 Club'!C52</f>
        <v>U15 Boys</v>
      </c>
      <c r="C105" s="291" t="s">
        <v>171</v>
      </c>
      <c r="D105" s="420" t="str">
        <f>Teamsetup!$D$6</f>
        <v>-</v>
      </c>
      <c r="E105" s="99" t="str">
        <f>Teamsetup!$D$7</f>
        <v>-</v>
      </c>
      <c r="F105" s="99" t="str">
        <f>Teamsetup!$D$5</f>
        <v>-</v>
      </c>
      <c r="G105" s="99" t="str">
        <f>Teamsetup!$D$3</f>
        <v>-</v>
      </c>
      <c r="H105" s="99" t="str">
        <f>Teamsetup!$D$8</f>
        <v>-</v>
      </c>
      <c r="I105" s="99" t="str">
        <f>Teamsetup!$D$4</f>
        <v>-</v>
      </c>
      <c r="J105" s="100" t="str">
        <f>Teamsetup!$D$9</f>
        <v>-</v>
      </c>
    </row>
    <row r="106" spans="1:10" ht="24.75" customHeight="1">
      <c r="A106" s="375"/>
      <c r="B106" s="638"/>
      <c r="C106" s="291" t="s">
        <v>172</v>
      </c>
      <c r="D106" s="420" t="str">
        <f aca="true" t="shared" si="19" ref="D106:I106">CONCATENATE(D105,D105)</f>
        <v>--</v>
      </c>
      <c r="E106" s="99" t="str">
        <f t="shared" si="19"/>
        <v>--</v>
      </c>
      <c r="F106" s="99" t="str">
        <f t="shared" si="19"/>
        <v>--</v>
      </c>
      <c r="G106" s="99" t="str">
        <f t="shared" si="19"/>
        <v>--</v>
      </c>
      <c r="H106" s="99" t="str">
        <f t="shared" si="19"/>
        <v>--</v>
      </c>
      <c r="I106" s="99" t="str">
        <f t="shared" si="19"/>
        <v>--</v>
      </c>
      <c r="J106" s="391" t="str">
        <f>CONCATENATE(J105,J105)</f>
        <v>--</v>
      </c>
    </row>
    <row r="107" spans="1:10" ht="24.75" customHeight="1">
      <c r="A107" s="375"/>
      <c r="B107" s="637" t="str">
        <f>'Match specific timetable 6 Club'!C53</f>
        <v>U17 Men</v>
      </c>
      <c r="C107" s="291" t="s">
        <v>171</v>
      </c>
      <c r="D107" s="420" t="str">
        <f>Teamsetup!$D$7</f>
        <v>-</v>
      </c>
      <c r="E107" s="99" t="str">
        <f>Teamsetup!$D$8</f>
        <v>-</v>
      </c>
      <c r="F107" s="99" t="str">
        <f>Teamsetup!$D$9</f>
        <v>-</v>
      </c>
      <c r="G107" s="99" t="str">
        <f>Teamsetup!$D$3</f>
        <v>-</v>
      </c>
      <c r="H107" s="99" t="str">
        <f>Teamsetup!$D$5</f>
        <v>-</v>
      </c>
      <c r="I107" s="99" t="str">
        <f>Teamsetup!$D$4</f>
        <v>-</v>
      </c>
      <c r="J107" s="100" t="str">
        <f>Teamsetup!$D$6</f>
        <v>-</v>
      </c>
    </row>
    <row r="108" spans="1:10" ht="24.75" customHeight="1">
      <c r="A108" s="375"/>
      <c r="B108" s="638"/>
      <c r="C108" s="291" t="s">
        <v>172</v>
      </c>
      <c r="D108" s="420" t="str">
        <f aca="true" t="shared" si="20" ref="D108:I108">CONCATENATE(D107,D107)</f>
        <v>--</v>
      </c>
      <c r="E108" s="99" t="str">
        <f t="shared" si="20"/>
        <v>--</v>
      </c>
      <c r="F108" s="99" t="str">
        <f t="shared" si="20"/>
        <v>--</v>
      </c>
      <c r="G108" s="99" t="str">
        <f t="shared" si="20"/>
        <v>--</v>
      </c>
      <c r="H108" s="99" t="str">
        <f t="shared" si="20"/>
        <v>--</v>
      </c>
      <c r="I108" s="99" t="str">
        <f t="shared" si="20"/>
        <v>--</v>
      </c>
      <c r="J108" s="391" t="str">
        <f>CONCATENATE(J107,J107)</f>
        <v>--</v>
      </c>
    </row>
    <row r="109" spans="1:10" ht="24.75" customHeight="1">
      <c r="A109" s="375"/>
      <c r="B109" s="637" t="str">
        <f>'Match specific timetable 6 Club'!C54</f>
        <v>Sen Men</v>
      </c>
      <c r="C109" s="291" t="s">
        <v>171</v>
      </c>
      <c r="D109" s="420" t="str">
        <f>Teamsetup!$D$8</f>
        <v>-</v>
      </c>
      <c r="E109" s="99" t="str">
        <f>Teamsetup!$D$4</f>
        <v>-</v>
      </c>
      <c r="F109" s="99" t="str">
        <f>Teamsetup!$D$6</f>
        <v>-</v>
      </c>
      <c r="G109" s="99" t="str">
        <f>Teamsetup!$D$7</f>
        <v>-</v>
      </c>
      <c r="H109" s="99" t="str">
        <f>Teamsetup!$D$9</f>
        <v>-</v>
      </c>
      <c r="I109" s="99" t="str">
        <f>Teamsetup!$D$5</f>
        <v>-</v>
      </c>
      <c r="J109" s="100" t="str">
        <f>Teamsetup!$D$3</f>
        <v>-</v>
      </c>
    </row>
    <row r="110" spans="1:10" ht="24.75" customHeight="1" thickBot="1">
      <c r="A110" s="376"/>
      <c r="B110" s="649"/>
      <c r="C110" s="292" t="s">
        <v>172</v>
      </c>
      <c r="D110" s="421" t="str">
        <f aca="true" t="shared" si="21" ref="D110:I110">CONCATENATE(D109,D109)</f>
        <v>--</v>
      </c>
      <c r="E110" s="101" t="str">
        <f t="shared" si="21"/>
        <v>--</v>
      </c>
      <c r="F110" s="101" t="str">
        <f t="shared" si="21"/>
        <v>--</v>
      </c>
      <c r="G110" s="101" t="str">
        <f t="shared" si="21"/>
        <v>--</v>
      </c>
      <c r="H110" s="101" t="str">
        <f t="shared" si="21"/>
        <v>--</v>
      </c>
      <c r="I110" s="101" t="str">
        <f t="shared" si="21"/>
        <v>--</v>
      </c>
      <c r="J110" s="393" t="str">
        <f>CONCATENATE(J109,J109)</f>
        <v>--</v>
      </c>
    </row>
    <row r="111" spans="1:9" ht="15" customHeight="1" thickBot="1">
      <c r="A111" s="172"/>
      <c r="B111" s="115"/>
      <c r="C111" s="115"/>
      <c r="D111" s="115"/>
      <c r="E111" s="115"/>
      <c r="F111" s="115"/>
      <c r="G111" s="115"/>
      <c r="H111" s="115"/>
      <c r="I111" s="115"/>
    </row>
    <row r="112" spans="1:10" ht="30" customHeight="1">
      <c r="A112" s="395" t="str">
        <f>'Match specific timetable 6 Club'!B56</f>
        <v>4 x 100m</v>
      </c>
      <c r="B112" s="651" t="str">
        <f>'Match specific timetable 6 Club'!C56</f>
        <v>U13 Girls</v>
      </c>
      <c r="C112" s="652"/>
      <c r="D112" s="122" t="str">
        <f>Teamsetup!$D$4</f>
        <v>-</v>
      </c>
      <c r="E112" s="97" t="str">
        <f>Teamsetup!$D$6</f>
        <v>-</v>
      </c>
      <c r="F112" s="97" t="str">
        <f>Teamsetup!$D$3</f>
        <v>-</v>
      </c>
      <c r="G112" s="97" t="str">
        <f>Teamsetup!$D$5</f>
        <v>-</v>
      </c>
      <c r="H112" s="97" t="str">
        <f>Teamsetup!$D$7</f>
        <v>-</v>
      </c>
      <c r="I112" s="99" t="str">
        <f>Teamsetup!$D$9</f>
        <v>-</v>
      </c>
      <c r="J112" s="98" t="str">
        <f>Teamsetup!$D$8</f>
        <v>-</v>
      </c>
    </row>
    <row r="113" spans="1:10" ht="30" customHeight="1">
      <c r="A113" s="377" t="s">
        <v>161</v>
      </c>
      <c r="B113" s="639" t="str">
        <f>'Match specific timetable 6 Club'!C57</f>
        <v>U15 Girls</v>
      </c>
      <c r="C113" s="640"/>
      <c r="D113" s="120" t="str">
        <f>Teamsetup!$D$4</f>
        <v>-</v>
      </c>
      <c r="E113" s="99" t="str">
        <f>Teamsetup!$D$6</f>
        <v>-</v>
      </c>
      <c r="F113" s="99" t="str">
        <f>Teamsetup!$D$3</f>
        <v>-</v>
      </c>
      <c r="G113" s="99" t="str">
        <f>Teamsetup!$D$5</f>
        <v>-</v>
      </c>
      <c r="H113" s="99" t="str">
        <f>Teamsetup!$D$7</f>
        <v>-</v>
      </c>
      <c r="I113" s="99" t="str">
        <f>Teamsetup!$D$9</f>
        <v>-</v>
      </c>
      <c r="J113" s="100" t="str">
        <f>Teamsetup!$D$8</f>
        <v>-</v>
      </c>
    </row>
    <row r="114" spans="1:10" ht="30" customHeight="1">
      <c r="A114" s="93">
        <f>'Match specific timetable 6 Club'!A56</f>
        <v>16.5</v>
      </c>
      <c r="B114" s="653" t="str">
        <f>'Match specific timetable 6 Club'!C58</f>
        <v>U17 Women</v>
      </c>
      <c r="C114" s="654"/>
      <c r="D114" s="120" t="str">
        <f>Teamsetup!$D$4</f>
        <v>-</v>
      </c>
      <c r="E114" s="99" t="str">
        <f>Teamsetup!$D$6</f>
        <v>-</v>
      </c>
      <c r="F114" s="99" t="str">
        <f>Teamsetup!$D$3</f>
        <v>-</v>
      </c>
      <c r="G114" s="99" t="str">
        <f>Teamsetup!$D$5</f>
        <v>-</v>
      </c>
      <c r="H114" s="99" t="str">
        <f>Teamsetup!$D$7</f>
        <v>-</v>
      </c>
      <c r="I114" s="99" t="str">
        <f>Teamsetup!$D$9</f>
        <v>-</v>
      </c>
      <c r="J114" s="100" t="str">
        <f>Teamsetup!$D$8</f>
        <v>-</v>
      </c>
    </row>
    <row r="115" spans="1:10" ht="30" customHeight="1">
      <c r="A115" s="375"/>
      <c r="B115" s="639" t="str">
        <f>'Match specific timetable 6 Club'!C59</f>
        <v>Sen. Women</v>
      </c>
      <c r="C115" s="640"/>
      <c r="D115" s="120" t="str">
        <f>Teamsetup!$D$4</f>
        <v>-</v>
      </c>
      <c r="E115" s="99" t="str">
        <f>Teamsetup!$D$6</f>
        <v>-</v>
      </c>
      <c r="F115" s="99" t="str">
        <f>Teamsetup!$D$3</f>
        <v>-</v>
      </c>
      <c r="G115" s="99" t="str">
        <f>Teamsetup!$D$5</f>
        <v>-</v>
      </c>
      <c r="H115" s="99" t="str">
        <f>Teamsetup!$D$7</f>
        <v>-</v>
      </c>
      <c r="I115" s="99" t="str">
        <f>Teamsetup!$D$9</f>
        <v>-</v>
      </c>
      <c r="J115" s="100" t="str">
        <f>Teamsetup!$D$8</f>
        <v>-</v>
      </c>
    </row>
    <row r="116" spans="1:10" ht="30" customHeight="1">
      <c r="A116" s="375"/>
      <c r="B116" s="639" t="str">
        <f>'Match specific timetable 6 Club'!C60</f>
        <v>U13 Boys</v>
      </c>
      <c r="C116" s="640"/>
      <c r="D116" s="120" t="str">
        <f>Teamsetup!$D$4</f>
        <v>-</v>
      </c>
      <c r="E116" s="99" t="str">
        <f>Teamsetup!$D$6</f>
        <v>-</v>
      </c>
      <c r="F116" s="99" t="str">
        <f>Teamsetup!$D$3</f>
        <v>-</v>
      </c>
      <c r="G116" s="99" t="str">
        <f>Teamsetup!$D$5</f>
        <v>-</v>
      </c>
      <c r="H116" s="99" t="str">
        <f>Teamsetup!$D$7</f>
        <v>-</v>
      </c>
      <c r="I116" s="99" t="str">
        <f>Teamsetup!$D$9</f>
        <v>-</v>
      </c>
      <c r="J116" s="100" t="str">
        <f>Teamsetup!$D$8</f>
        <v>-</v>
      </c>
    </row>
    <row r="117" spans="1:10" ht="30" customHeight="1">
      <c r="A117" s="375"/>
      <c r="B117" s="639" t="str">
        <f>'Match specific timetable 6 Club'!C61</f>
        <v>U15 Boys</v>
      </c>
      <c r="C117" s="640"/>
      <c r="D117" s="120" t="str">
        <f>Teamsetup!$D$4</f>
        <v>-</v>
      </c>
      <c r="E117" s="99" t="str">
        <f>Teamsetup!$D$6</f>
        <v>-</v>
      </c>
      <c r="F117" s="99" t="str">
        <f>Teamsetup!$D$3</f>
        <v>-</v>
      </c>
      <c r="G117" s="99" t="str">
        <f>Teamsetup!$D$5</f>
        <v>-</v>
      </c>
      <c r="H117" s="99" t="str">
        <f>Teamsetup!$D$7</f>
        <v>-</v>
      </c>
      <c r="I117" s="99" t="str">
        <f>Teamsetup!$D$9</f>
        <v>-</v>
      </c>
      <c r="J117" s="100" t="str">
        <f>Teamsetup!$D$8</f>
        <v>-</v>
      </c>
    </row>
    <row r="118" spans="1:10" ht="30" customHeight="1">
      <c r="A118" s="375"/>
      <c r="B118" s="639" t="str">
        <f>'Match specific timetable 6 Club'!C62</f>
        <v>U17 Men</v>
      </c>
      <c r="C118" s="640"/>
      <c r="D118" s="120" t="str">
        <f>Teamsetup!$D$4</f>
        <v>-</v>
      </c>
      <c r="E118" s="99" t="str">
        <f>Teamsetup!$D$6</f>
        <v>-</v>
      </c>
      <c r="F118" s="99" t="str">
        <f>Teamsetup!$D$3</f>
        <v>-</v>
      </c>
      <c r="G118" s="99" t="str">
        <f>Teamsetup!$D$5</f>
        <v>-</v>
      </c>
      <c r="H118" s="99" t="str">
        <f>Teamsetup!$D$7</f>
        <v>-</v>
      </c>
      <c r="I118" s="99" t="str">
        <f>Teamsetup!$D$9</f>
        <v>-</v>
      </c>
      <c r="J118" s="100" t="str">
        <f>Teamsetup!$D$8</f>
        <v>-</v>
      </c>
    </row>
    <row r="119" spans="1:10" ht="30" customHeight="1" thickBot="1">
      <c r="A119" s="376"/>
      <c r="B119" s="655" t="str">
        <f>'Match specific timetable 6 Club'!C63</f>
        <v>Sen Men</v>
      </c>
      <c r="C119" s="656"/>
      <c r="D119" s="121" t="str">
        <f>Teamsetup!$D$4</f>
        <v>-</v>
      </c>
      <c r="E119" s="101" t="str">
        <f>Teamsetup!$D$6</f>
        <v>-</v>
      </c>
      <c r="F119" s="101" t="str">
        <f>Teamsetup!$D$3</f>
        <v>-</v>
      </c>
      <c r="G119" s="101" t="str">
        <f>Teamsetup!$D$5</f>
        <v>-</v>
      </c>
      <c r="H119" s="101" t="str">
        <f>Teamsetup!$D$7</f>
        <v>-</v>
      </c>
      <c r="I119" s="101" t="str">
        <f>Teamsetup!$D$9</f>
        <v>-</v>
      </c>
      <c r="J119" s="102" t="str">
        <f>Teamsetup!$D$8</f>
        <v>-</v>
      </c>
    </row>
    <row r="120" ht="15">
      <c r="A120" s="86"/>
    </row>
    <row r="121" spans="1:11" s="159" customFormat="1" ht="19.5" customHeight="1">
      <c r="A121" s="363"/>
      <c r="B121" s="363"/>
      <c r="C121" s="363"/>
      <c r="D121" s="363"/>
      <c r="E121" s="363"/>
      <c r="F121" s="363"/>
      <c r="G121" s="363"/>
      <c r="H121" s="363"/>
      <c r="I121" s="363"/>
      <c r="K121" s="158"/>
    </row>
    <row r="122" spans="1:10" s="159" customFormat="1" ht="19.5" customHeight="1">
      <c r="A122" s="363"/>
      <c r="B122" s="363"/>
      <c r="C122" s="363"/>
      <c r="D122" s="363"/>
      <c r="E122" s="363"/>
      <c r="F122" s="363"/>
      <c r="G122" s="363"/>
      <c r="H122" s="363"/>
      <c r="I122" s="363"/>
      <c r="J122" s="160"/>
    </row>
    <row r="123" spans="1:10" s="159" customFormat="1" ht="19.5" customHeight="1">
      <c r="A123" s="363"/>
      <c r="B123" s="363"/>
      <c r="C123" s="363"/>
      <c r="D123" s="363"/>
      <c r="E123" s="363"/>
      <c r="F123" s="363"/>
      <c r="G123" s="363"/>
      <c r="H123" s="363"/>
      <c r="I123" s="363"/>
      <c r="J123" s="158"/>
    </row>
    <row r="124" ht="15">
      <c r="A124" s="87"/>
    </row>
    <row r="125" ht="15">
      <c r="A125" s="87"/>
    </row>
    <row r="126" spans="2:13" ht="19.5" customHeight="1">
      <c r="B126" s="170"/>
      <c r="C126" s="170"/>
      <c r="D126" s="170"/>
      <c r="E126" s="170"/>
      <c r="F126" s="170"/>
      <c r="G126" s="170"/>
      <c r="H126" s="170"/>
      <c r="I126" s="170"/>
      <c r="J126" s="170"/>
      <c r="M126" s="401"/>
    </row>
    <row r="127" spans="2:10" ht="19.5" customHeight="1">
      <c r="B127" s="170"/>
      <c r="C127" s="170"/>
      <c r="D127" s="170"/>
      <c r="E127" s="170"/>
      <c r="F127" s="170"/>
      <c r="G127" s="170"/>
      <c r="H127" s="170"/>
      <c r="I127" s="170"/>
      <c r="J127" s="170"/>
    </row>
    <row r="128" ht="15">
      <c r="A128" s="87"/>
    </row>
    <row r="129" ht="15">
      <c r="A129" s="88"/>
    </row>
    <row r="130" ht="15">
      <c r="A130" s="87"/>
    </row>
    <row r="131" ht="15">
      <c r="A131" s="87"/>
    </row>
    <row r="132" ht="15">
      <c r="A132" s="88"/>
    </row>
    <row r="133" ht="15">
      <c r="A133" s="87"/>
    </row>
    <row r="134" ht="15">
      <c r="A134" s="88"/>
    </row>
  </sheetData>
  <sheetProtection password="CAC7" sheet="1" selectLockedCells="1"/>
  <mergeCells count="91">
    <mergeCell ref="A1:B1"/>
    <mergeCell ref="C1:D1"/>
    <mergeCell ref="B3:C3"/>
    <mergeCell ref="G3:H3"/>
    <mergeCell ref="N3:U3"/>
    <mergeCell ref="B4:C4"/>
    <mergeCell ref="G4:H4"/>
    <mergeCell ref="B5:C5"/>
    <mergeCell ref="G5:H5"/>
    <mergeCell ref="B6:C6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3:A44"/>
    <mergeCell ref="B43:B44"/>
    <mergeCell ref="B41:B42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60:A61"/>
    <mergeCell ref="B60:B61"/>
    <mergeCell ref="B63:B64"/>
    <mergeCell ref="A65:A66"/>
    <mergeCell ref="B65:B66"/>
    <mergeCell ref="B68:B69"/>
    <mergeCell ref="A70:A71"/>
    <mergeCell ref="B70:B71"/>
    <mergeCell ref="B72:B73"/>
    <mergeCell ref="B82:B83"/>
    <mergeCell ref="C82:C83"/>
    <mergeCell ref="B84:B85"/>
    <mergeCell ref="C84:C85"/>
    <mergeCell ref="B86:B87"/>
    <mergeCell ref="C86:C87"/>
    <mergeCell ref="B88:B89"/>
    <mergeCell ref="C88:C89"/>
    <mergeCell ref="B90:B91"/>
    <mergeCell ref="C90:C91"/>
    <mergeCell ref="B92:B93"/>
    <mergeCell ref="C92:C93"/>
    <mergeCell ref="B113:C113"/>
    <mergeCell ref="B114:C114"/>
    <mergeCell ref="B115:C115"/>
    <mergeCell ref="B117:C117"/>
    <mergeCell ref="B95:B96"/>
    <mergeCell ref="B97:B98"/>
    <mergeCell ref="B99:B100"/>
    <mergeCell ref="B101:B102"/>
    <mergeCell ref="B103:B104"/>
    <mergeCell ref="B105:B106"/>
    <mergeCell ref="B118:C118"/>
    <mergeCell ref="B119:C119"/>
    <mergeCell ref="B58:B59"/>
    <mergeCell ref="B75:B76"/>
    <mergeCell ref="B77:B78"/>
    <mergeCell ref="B79:B80"/>
    <mergeCell ref="B107:B108"/>
    <mergeCell ref="B116:C116"/>
    <mergeCell ref="B109:B110"/>
    <mergeCell ref="B112:C112"/>
  </mergeCells>
  <printOptions horizontalCentered="1" verticalCentered="1"/>
  <pageMargins left="0.5118110236220472" right="0.5118110236220472" top="0.5511811023622047" bottom="0.5511811023622047" header="0" footer="0.11811023622047245"/>
  <pageSetup fitToHeight="0" fitToWidth="1" horizontalDpi="600" verticalDpi="600" orientation="portrait" paperSize="9" scale="86" r:id="rId1"/>
  <headerFooter>
    <oddFooter>&amp;LEAL lane draw (6 lane tracks)&amp;RPage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4"/>
  <sheetViews>
    <sheetView workbookViewId="0" topLeftCell="A1">
      <selection activeCell="D9" sqref="D9"/>
    </sheetView>
  </sheetViews>
  <sheetFormatPr defaultColWidth="9.140625" defaultRowHeight="15"/>
  <cols>
    <col min="1" max="2" width="12.7109375" style="363" customWidth="1"/>
    <col min="3" max="3" width="8.28125" style="363" customWidth="1"/>
    <col min="4" max="9" width="10.7109375" style="363" customWidth="1"/>
    <col min="10" max="10" width="9.140625" style="363" customWidth="1"/>
    <col min="11" max="11" width="9.140625" style="84" customWidth="1"/>
    <col min="12" max="16384" width="9.140625" style="363" customWidth="1"/>
  </cols>
  <sheetData>
    <row r="1" spans="1:9" ht="18.75" customHeight="1">
      <c r="A1" s="644" t="s">
        <v>162</v>
      </c>
      <c r="B1" s="644"/>
      <c r="C1" s="644" t="s">
        <v>163</v>
      </c>
      <c r="D1" s="644"/>
      <c r="E1" s="84" t="str">
        <f>Teamsetup!B19</f>
        <v>-</v>
      </c>
      <c r="G1" s="85" t="s">
        <v>164</v>
      </c>
      <c r="H1" s="90" t="str">
        <f>Teamsetup!D19</f>
        <v>-</v>
      </c>
      <c r="I1" s="406"/>
    </row>
    <row r="2" spans="1:11" ht="18.75" customHeight="1" thickBot="1">
      <c r="A2" s="406"/>
      <c r="B2" s="406"/>
      <c r="C2" s="406"/>
      <c r="D2" s="406"/>
      <c r="E2" s="406"/>
      <c r="F2" s="406"/>
      <c r="G2" s="84"/>
      <c r="H2" s="84"/>
      <c r="I2" s="406"/>
      <c r="J2" s="85"/>
      <c r="K2" s="422"/>
    </row>
    <row r="3" spans="1:21" ht="18.75" customHeight="1">
      <c r="A3" s="161" t="str">
        <f>Teamsetup!$E$3</f>
        <v>Club 1</v>
      </c>
      <c r="B3" s="646" t="str">
        <f>Teamsetup!$C$3</f>
        <v>-</v>
      </c>
      <c r="C3" s="646"/>
      <c r="D3" s="410" t="str">
        <f>Teamsetup!$D$3</f>
        <v>-</v>
      </c>
      <c r="E3" s="410"/>
      <c r="F3" s="410" t="str">
        <f>Teamsetup!$E$6</f>
        <v>Club 4</v>
      </c>
      <c r="G3" s="658" t="str">
        <f>Teamsetup!$C$6</f>
        <v>-</v>
      </c>
      <c r="H3" s="658"/>
      <c r="I3" s="162" t="str">
        <f>Teamsetup!$D$6</f>
        <v>-</v>
      </c>
      <c r="K3" s="422"/>
      <c r="N3" s="657" t="s">
        <v>189</v>
      </c>
      <c r="O3" s="657"/>
      <c r="P3" s="657"/>
      <c r="Q3" s="657"/>
      <c r="R3" s="657"/>
      <c r="S3" s="657"/>
      <c r="T3" s="657"/>
      <c r="U3" s="657"/>
    </row>
    <row r="4" spans="1:21" ht="18.75" customHeight="1">
      <c r="A4" s="163" t="str">
        <f>Teamsetup!$E$4</f>
        <v>Club 2</v>
      </c>
      <c r="B4" s="647" t="str">
        <f>Teamsetup!$C$4</f>
        <v>-</v>
      </c>
      <c r="C4" s="647"/>
      <c r="D4" s="407" t="str">
        <f>Teamsetup!$D$4</f>
        <v>-</v>
      </c>
      <c r="E4" s="407"/>
      <c r="F4" s="407" t="str">
        <f>Teamsetup!$E$7</f>
        <v>Club 5</v>
      </c>
      <c r="G4" s="647" t="str">
        <f>Teamsetup!$C$7</f>
        <v>-</v>
      </c>
      <c r="H4" s="647"/>
      <c r="I4" s="164" t="str">
        <f>Teamsetup!$D$7</f>
        <v>-</v>
      </c>
      <c r="K4" s="422"/>
      <c r="N4" s="402" t="s">
        <v>190</v>
      </c>
      <c r="O4" s="402"/>
      <c r="P4" s="402"/>
      <c r="Q4" s="181"/>
      <c r="R4" s="171"/>
      <c r="S4" s="171"/>
      <c r="T4" s="171"/>
      <c r="U4" s="171"/>
    </row>
    <row r="5" spans="1:11" ht="18.75" customHeight="1">
      <c r="A5" s="163" t="str">
        <f>Teamsetup!$E$5</f>
        <v>Club 3</v>
      </c>
      <c r="B5" s="647" t="str">
        <f>Teamsetup!$C$5</f>
        <v>-</v>
      </c>
      <c r="C5" s="647"/>
      <c r="D5" s="407" t="str">
        <f>Teamsetup!$D$5</f>
        <v>-</v>
      </c>
      <c r="E5" s="407"/>
      <c r="F5" s="407" t="str">
        <f>Teamsetup!$E$8</f>
        <v>Club 6</v>
      </c>
      <c r="G5" s="647" t="str">
        <f>Teamsetup!$C$8</f>
        <v>-</v>
      </c>
      <c r="H5" s="647"/>
      <c r="I5" s="164" t="str">
        <f>Teamsetup!$D$8</f>
        <v>-</v>
      </c>
      <c r="K5" s="422"/>
    </row>
    <row r="6" spans="1:11" ht="18.75" customHeight="1" thickBot="1">
      <c r="A6" s="165" t="s">
        <v>229</v>
      </c>
      <c r="B6" s="670" t="str">
        <f>Teamsetup!$C$9</f>
        <v>-</v>
      </c>
      <c r="C6" s="670"/>
      <c r="D6" s="408" t="str">
        <f>Teamsetup!$D$9</f>
        <v>-</v>
      </c>
      <c r="E6" s="408"/>
      <c r="F6" s="408" t="s">
        <v>230</v>
      </c>
      <c r="G6" s="648" t="str">
        <f>Teamsetup!$C10</f>
        <v>-</v>
      </c>
      <c r="H6" s="648"/>
      <c r="I6" s="166" t="str">
        <f>Teamsetup!$D$10</f>
        <v>-</v>
      </c>
      <c r="K6" s="422"/>
    </row>
    <row r="7" ht="16.5" thickBot="1">
      <c r="A7" s="84"/>
    </row>
    <row r="8" spans="1:11" ht="23.25" customHeight="1" thickBot="1">
      <c r="A8" s="91"/>
      <c r="B8" s="92"/>
      <c r="C8" s="92"/>
      <c r="D8" s="92" t="s">
        <v>165</v>
      </c>
      <c r="E8" s="92" t="s">
        <v>166</v>
      </c>
      <c r="F8" s="92" t="s">
        <v>167</v>
      </c>
      <c r="G8" s="92" t="s">
        <v>168</v>
      </c>
      <c r="H8" s="92" t="s">
        <v>169</v>
      </c>
      <c r="I8" s="92" t="s">
        <v>170</v>
      </c>
      <c r="J8" s="415" t="s">
        <v>262</v>
      </c>
      <c r="K8" s="423" t="s">
        <v>263</v>
      </c>
    </row>
    <row r="9" spans="1:11" ht="24.75" customHeight="1">
      <c r="A9" s="106" t="str">
        <f>'Match specific timetable 6 Club'!$B$3</f>
        <v>Hurdles</v>
      </c>
      <c r="B9" s="645" t="str">
        <f>'Match specific timetable 6 Club'!$C$3</f>
        <v>U13 Girls 70m</v>
      </c>
      <c r="C9" s="103" t="s">
        <v>171</v>
      </c>
      <c r="D9" s="387" t="str">
        <f>Teamsetup!$D$3</f>
        <v>-</v>
      </c>
      <c r="E9" s="97" t="str">
        <f>Teamsetup!$D$10</f>
        <v>-</v>
      </c>
      <c r="F9" s="97" t="str">
        <f>Teamsetup!$D$4</f>
        <v>-</v>
      </c>
      <c r="G9" s="97" t="str">
        <f>Teamsetup!$D$5</f>
        <v>-</v>
      </c>
      <c r="H9" s="97" t="str">
        <f>Teamsetup!$D$6</f>
        <v>-</v>
      </c>
      <c r="I9" s="97" t="str">
        <f>Teamsetup!$D$7</f>
        <v>-</v>
      </c>
      <c r="J9" s="97" t="str">
        <f>Teamsetup!$D$8</f>
        <v>-</v>
      </c>
      <c r="K9" s="389" t="str">
        <f>Teamsetup!$D$9</f>
        <v>-</v>
      </c>
    </row>
    <row r="10" spans="1:11" ht="24.75" customHeight="1">
      <c r="A10" s="107">
        <f>'Match specific timetable 6 Club'!$A$3</f>
        <v>11.15</v>
      </c>
      <c r="B10" s="638"/>
      <c r="C10" s="291" t="s">
        <v>172</v>
      </c>
      <c r="D10" s="120" t="str">
        <f aca="true" t="shared" si="0" ref="D10:I10">CONCATENATE(D9,D9)</f>
        <v>--</v>
      </c>
      <c r="E10" s="99" t="str">
        <f t="shared" si="0"/>
        <v>--</v>
      </c>
      <c r="F10" s="99" t="str">
        <f t="shared" si="0"/>
        <v>--</v>
      </c>
      <c r="G10" s="99" t="str">
        <f t="shared" si="0"/>
        <v>--</v>
      </c>
      <c r="H10" s="99" t="str">
        <f t="shared" si="0"/>
        <v>--</v>
      </c>
      <c r="I10" s="99" t="str">
        <f t="shared" si="0"/>
        <v>--</v>
      </c>
      <c r="J10" s="424" t="str">
        <f>CONCATENATE(J9,J9)</f>
        <v>--</v>
      </c>
      <c r="K10" s="391" t="str">
        <f>CONCATENATE(K9,K9)</f>
        <v>--</v>
      </c>
    </row>
    <row r="11" spans="1:11" ht="24.75" customHeight="1">
      <c r="A11" s="661"/>
      <c r="B11" s="637" t="str">
        <f>'Match specific timetable 6 Club'!$C$4</f>
        <v>U15 Girls 75m</v>
      </c>
      <c r="C11" s="291" t="s">
        <v>171</v>
      </c>
      <c r="D11" s="120" t="str">
        <f>Teamsetup!$D$4</f>
        <v>-</v>
      </c>
      <c r="E11" s="99" t="str">
        <f>Teamsetup!$D$5</f>
        <v>-</v>
      </c>
      <c r="F11" s="99" t="str">
        <f>Teamsetup!$D$6</f>
        <v>-</v>
      </c>
      <c r="G11" s="99" t="str">
        <f>Teamsetup!$D$7</f>
        <v>-</v>
      </c>
      <c r="H11" s="99" t="str">
        <f>Teamsetup!$D$8</f>
        <v>-</v>
      </c>
      <c r="I11" s="99" t="str">
        <f>Teamsetup!$D$3</f>
        <v>-</v>
      </c>
      <c r="J11" s="424" t="str">
        <f>Teamsetup!$D$9</f>
        <v>-</v>
      </c>
      <c r="K11" s="391" t="str">
        <f>Teamsetup!$D$10</f>
        <v>-</v>
      </c>
    </row>
    <row r="12" spans="1:11" ht="24.75" customHeight="1">
      <c r="A12" s="661"/>
      <c r="B12" s="638"/>
      <c r="C12" s="291" t="s">
        <v>172</v>
      </c>
      <c r="D12" s="120" t="str">
        <f aca="true" t="shared" si="1" ref="D12:I12">CONCATENATE(D11,D11)</f>
        <v>--</v>
      </c>
      <c r="E12" s="99" t="str">
        <f t="shared" si="1"/>
        <v>--</v>
      </c>
      <c r="F12" s="99" t="str">
        <f t="shared" si="1"/>
        <v>--</v>
      </c>
      <c r="G12" s="99" t="str">
        <f t="shared" si="1"/>
        <v>--</v>
      </c>
      <c r="H12" s="99" t="str">
        <f t="shared" si="1"/>
        <v>--</v>
      </c>
      <c r="I12" s="99" t="str">
        <f t="shared" si="1"/>
        <v>--</v>
      </c>
      <c r="J12" s="424" t="str">
        <f>CONCATENATE(J11,J11)</f>
        <v>--</v>
      </c>
      <c r="K12" s="391" t="str">
        <f>CONCATENATE(K11,K11)</f>
        <v>--</v>
      </c>
    </row>
    <row r="13" spans="1:11" ht="24.75" customHeight="1">
      <c r="A13" s="661"/>
      <c r="B13" s="637" t="str">
        <f>'Match specific timetable 6 Club'!$C$5</f>
        <v>U13 Boys 75m</v>
      </c>
      <c r="C13" s="291" t="s">
        <v>171</v>
      </c>
      <c r="D13" s="120" t="str">
        <f>Teamsetup!$D$5</f>
        <v>-</v>
      </c>
      <c r="E13" s="99" t="str">
        <f>Teamsetup!$D$9</f>
        <v>-</v>
      </c>
      <c r="F13" s="99" t="str">
        <f>Teamsetup!$D$10</f>
        <v>-</v>
      </c>
      <c r="G13" s="99" t="str">
        <f>Teamsetup!$D$4</f>
        <v>-</v>
      </c>
      <c r="H13" s="99" t="str">
        <f>Teamsetup!$D$3</f>
        <v>-</v>
      </c>
      <c r="I13" s="99" t="str">
        <f>Teamsetup!$D$6</f>
        <v>-</v>
      </c>
      <c r="J13" s="424" t="str">
        <f>Teamsetup!$D$7</f>
        <v>-</v>
      </c>
      <c r="K13" s="391" t="str">
        <f>Teamsetup!$D$8</f>
        <v>-</v>
      </c>
    </row>
    <row r="14" spans="1:11" ht="24.75" customHeight="1">
      <c r="A14" s="661"/>
      <c r="B14" s="638"/>
      <c r="C14" s="291" t="s">
        <v>172</v>
      </c>
      <c r="D14" s="120" t="str">
        <f aca="true" t="shared" si="2" ref="D14:I14">CONCATENATE(D13,D13)</f>
        <v>--</v>
      </c>
      <c r="E14" s="99" t="str">
        <f t="shared" si="2"/>
        <v>--</v>
      </c>
      <c r="F14" s="99" t="str">
        <f t="shared" si="2"/>
        <v>--</v>
      </c>
      <c r="G14" s="99" t="str">
        <f t="shared" si="2"/>
        <v>--</v>
      </c>
      <c r="H14" s="99" t="str">
        <f t="shared" si="2"/>
        <v>--</v>
      </c>
      <c r="I14" s="99" t="str">
        <f t="shared" si="2"/>
        <v>--</v>
      </c>
      <c r="J14" s="424" t="str">
        <f>CONCATENATE(J13,J13)</f>
        <v>--</v>
      </c>
      <c r="K14" s="391" t="str">
        <f>CONCATENATE(K13,K13)</f>
        <v>--</v>
      </c>
    </row>
    <row r="15" spans="1:11" ht="24.75" customHeight="1">
      <c r="A15" s="661"/>
      <c r="B15" s="637" t="str">
        <f>'Match specific timetable 6 Club'!$C$6</f>
        <v>U17 Women  80m (A + N/S)</v>
      </c>
      <c r="C15" s="291" t="s">
        <v>171</v>
      </c>
      <c r="D15" s="120" t="str">
        <f>Teamsetup!$D$10</f>
        <v>-</v>
      </c>
      <c r="E15" s="99" t="str">
        <f>Teamsetup!$D$6</f>
        <v>-</v>
      </c>
      <c r="F15" s="99" t="str">
        <f>Teamsetup!$D$7</f>
        <v>-</v>
      </c>
      <c r="G15" s="99" t="str">
        <f>Teamsetup!$D$8</f>
        <v>-</v>
      </c>
      <c r="H15" s="99" t="str">
        <f>Teamsetup!$D$3</f>
        <v>-</v>
      </c>
      <c r="I15" s="99" t="str">
        <f>Teamsetup!$D$4</f>
        <v>-</v>
      </c>
      <c r="J15" s="99" t="str">
        <f>Teamsetup!$D$5</f>
        <v>-</v>
      </c>
      <c r="K15" s="391" t="str">
        <f>Teamsetup!$D$9</f>
        <v>-</v>
      </c>
    </row>
    <row r="16" spans="1:11" ht="24.75" customHeight="1">
      <c r="A16" s="661"/>
      <c r="B16" s="638"/>
      <c r="C16" s="291"/>
      <c r="D16" s="495" t="s">
        <v>330</v>
      </c>
      <c r="E16" s="496"/>
      <c r="F16" s="99"/>
      <c r="G16" s="99"/>
      <c r="H16" s="99"/>
      <c r="I16" s="390"/>
      <c r="J16" s="391"/>
      <c r="K16" s="391"/>
    </row>
    <row r="17" spans="1:11" ht="24.75" customHeight="1">
      <c r="A17" s="661"/>
      <c r="B17" s="637" t="str">
        <f>'Match specific timetable 6 Club'!$C$7</f>
        <v>U15 Boys 80m</v>
      </c>
      <c r="C17" s="291" t="s">
        <v>171</v>
      </c>
      <c r="D17" s="120" t="str">
        <f>Teamsetup!$D$7</f>
        <v>-</v>
      </c>
      <c r="E17" s="99" t="str">
        <f>Teamsetup!$D$8</f>
        <v>-</v>
      </c>
      <c r="F17" s="99" t="str">
        <f>Teamsetup!$D$10</f>
        <v>-</v>
      </c>
      <c r="G17" s="99" t="str">
        <f>Teamsetup!$D$3</f>
        <v>-</v>
      </c>
      <c r="H17" s="99" t="str">
        <f>Teamsetup!$D$4</f>
        <v>-</v>
      </c>
      <c r="I17" s="99" t="str">
        <f>Teamsetup!$D$5</f>
        <v>-</v>
      </c>
      <c r="J17" s="99" t="str">
        <f>Teamsetup!$D$9</f>
        <v>-</v>
      </c>
      <c r="K17" s="391" t="str">
        <f>Teamsetup!$D$6</f>
        <v>-</v>
      </c>
    </row>
    <row r="18" spans="1:11" ht="24.75" customHeight="1">
      <c r="A18" s="661"/>
      <c r="B18" s="638"/>
      <c r="C18" s="291" t="s">
        <v>172</v>
      </c>
      <c r="D18" s="120" t="str">
        <f aca="true" t="shared" si="3" ref="D18:I18">CONCATENATE(D17,D17)</f>
        <v>--</v>
      </c>
      <c r="E18" s="99" t="str">
        <f t="shared" si="3"/>
        <v>--</v>
      </c>
      <c r="F18" s="99" t="str">
        <f t="shared" si="3"/>
        <v>--</v>
      </c>
      <c r="G18" s="99" t="str">
        <f t="shared" si="3"/>
        <v>--</v>
      </c>
      <c r="H18" s="99" t="str">
        <f t="shared" si="3"/>
        <v>--</v>
      </c>
      <c r="I18" s="99" t="str">
        <f t="shared" si="3"/>
        <v>--</v>
      </c>
      <c r="J18" s="424" t="str">
        <f>CONCATENATE(J17,J17)</f>
        <v>--</v>
      </c>
      <c r="K18" s="391" t="str">
        <f>CONCATENATE(K17,K17)</f>
        <v>--</v>
      </c>
    </row>
    <row r="19" spans="1:11" ht="24.75" customHeight="1">
      <c r="A19" s="661"/>
      <c r="B19" s="637" t="str">
        <f>'Match specific timetable 6 Club'!$C$8</f>
        <v>Sen Women 100m  (A + N/S)</v>
      </c>
      <c r="C19" s="291" t="s">
        <v>171</v>
      </c>
      <c r="D19" s="120" t="str">
        <f>Teamsetup!$D$8</f>
        <v>-</v>
      </c>
      <c r="E19" s="99" t="str">
        <f>Teamsetup!$D$3</f>
        <v>-</v>
      </c>
      <c r="F19" s="99" t="str">
        <f>Teamsetup!$D$4</f>
        <v>-</v>
      </c>
      <c r="G19" s="99" t="str">
        <f>Teamsetup!$D$5</f>
        <v>-</v>
      </c>
      <c r="H19" s="99" t="str">
        <f>Teamsetup!$D$6</f>
        <v>-</v>
      </c>
      <c r="I19" s="99" t="str">
        <f>Teamsetup!$D$9</f>
        <v>-</v>
      </c>
      <c r="J19" s="424" t="str">
        <f>Teamsetup!$D$7</f>
        <v>-</v>
      </c>
      <c r="K19" s="391" t="str">
        <f>Teamsetup!$D$10</f>
        <v>-</v>
      </c>
    </row>
    <row r="20" spans="1:11" ht="24.75" customHeight="1">
      <c r="A20" s="661"/>
      <c r="B20" s="638"/>
      <c r="C20" s="291"/>
      <c r="D20" s="495" t="s">
        <v>330</v>
      </c>
      <c r="E20" s="496"/>
      <c r="F20" s="99"/>
      <c r="G20" s="99"/>
      <c r="H20" s="99"/>
      <c r="I20" s="390"/>
      <c r="J20" s="391"/>
      <c r="K20" s="391"/>
    </row>
    <row r="21" spans="1:11" ht="24.75" customHeight="1">
      <c r="A21" s="661"/>
      <c r="B21" s="637" t="str">
        <f>'Match specific timetable 6 Club'!$C$9</f>
        <v>U17 Men 100m (A + N/S)</v>
      </c>
      <c r="C21" s="291" t="s">
        <v>171</v>
      </c>
      <c r="D21" s="120" t="str">
        <f>Teamsetup!$D$8</f>
        <v>-</v>
      </c>
      <c r="E21" s="99" t="str">
        <f>Teamsetup!$D$9</f>
        <v>-</v>
      </c>
      <c r="F21" s="99" t="str">
        <f>Teamsetup!$D$10</f>
        <v>-</v>
      </c>
      <c r="G21" s="99" t="str">
        <f>Teamsetup!$D$3</f>
        <v>-</v>
      </c>
      <c r="H21" s="99" t="str">
        <f>Teamsetup!$D$4</f>
        <v>-</v>
      </c>
      <c r="I21" s="99" t="str">
        <f>Teamsetup!$D$5</f>
        <v>-</v>
      </c>
      <c r="J21" s="424" t="str">
        <f>Teamsetup!$D$6</f>
        <v>-</v>
      </c>
      <c r="K21" s="391" t="str">
        <f>Teamsetup!$D$7</f>
        <v>-</v>
      </c>
    </row>
    <row r="22" spans="1:21" ht="24.75" customHeight="1">
      <c r="A22" s="661"/>
      <c r="B22" s="638"/>
      <c r="C22" s="291"/>
      <c r="D22" s="495" t="s">
        <v>330</v>
      </c>
      <c r="E22" s="496"/>
      <c r="F22" s="99"/>
      <c r="G22" s="99"/>
      <c r="H22" s="99"/>
      <c r="I22" s="390"/>
      <c r="J22" s="391"/>
      <c r="K22" s="391"/>
      <c r="U22" s="94"/>
    </row>
    <row r="23" spans="1:11" ht="24.75" customHeight="1">
      <c r="A23" s="666"/>
      <c r="B23" s="637" t="str">
        <f>'Match specific timetable 6 Club'!$C$10</f>
        <v>Sen Men 110m (A + N/S)</v>
      </c>
      <c r="C23" s="291" t="s">
        <v>171</v>
      </c>
      <c r="D23" s="120" t="str">
        <f>Teamsetup!$D$4</f>
        <v>-</v>
      </c>
      <c r="E23" s="99" t="str">
        <f>Teamsetup!$D$10</f>
        <v>-</v>
      </c>
      <c r="F23" s="99" t="str">
        <f>Teamsetup!$D$6</f>
        <v>-</v>
      </c>
      <c r="G23" s="99" t="str">
        <f>Teamsetup!$D$7</f>
        <v>-</v>
      </c>
      <c r="H23" s="99" t="str">
        <f>Teamsetup!$D$8</f>
        <v>-</v>
      </c>
      <c r="I23" s="99" t="str">
        <f>Teamsetup!$D$9</f>
        <v>-</v>
      </c>
      <c r="J23" s="424" t="str">
        <f>Teamsetup!$D$3</f>
        <v>-</v>
      </c>
      <c r="K23" s="100" t="str">
        <f>Teamsetup!$D$5</f>
        <v>-</v>
      </c>
    </row>
    <row r="24" spans="1:11" ht="24.75" customHeight="1" thickBot="1">
      <c r="A24" s="667"/>
      <c r="B24" s="649"/>
      <c r="C24" s="291"/>
      <c r="D24" s="495" t="s">
        <v>330</v>
      </c>
      <c r="E24" s="496"/>
      <c r="F24" s="99"/>
      <c r="G24" s="99"/>
      <c r="H24" s="99"/>
      <c r="I24" s="390"/>
      <c r="J24" s="391"/>
      <c r="K24" s="391"/>
    </row>
    <row r="25" spans="1:9" ht="19.5" customHeight="1" thickBot="1">
      <c r="A25" s="173"/>
      <c r="B25" s="113"/>
      <c r="C25" s="113"/>
      <c r="D25" s="113"/>
      <c r="E25" s="113"/>
      <c r="F25" s="113"/>
      <c r="G25" s="113"/>
      <c r="H25" s="113"/>
      <c r="I25" s="113"/>
    </row>
    <row r="26" spans="1:11" ht="32.25" customHeight="1">
      <c r="A26" s="409" t="str">
        <f>'Match specific timetable 6 Club'!B11</f>
        <v>600m </v>
      </c>
      <c r="B26" s="122" t="str">
        <f>'Match specific timetable 6 Club'!C11</f>
        <v>U11 Girls (1 race)</v>
      </c>
      <c r="C26" s="98"/>
      <c r="D26" s="122"/>
      <c r="E26" s="97"/>
      <c r="F26" s="97"/>
      <c r="G26" s="97"/>
      <c r="H26" s="97"/>
      <c r="I26" s="97"/>
      <c r="J26" s="419"/>
      <c r="K26" s="389"/>
    </row>
    <row r="27" spans="1:11" ht="32.25" thickBot="1">
      <c r="A27" s="109">
        <f>'Match specific timetable 6 Club'!A11</f>
        <v>12.15</v>
      </c>
      <c r="B27" s="121" t="str">
        <f>'Match specific timetable 6 Club'!C12</f>
        <v>U11 Boys (1 race)</v>
      </c>
      <c r="C27" s="102"/>
      <c r="D27" s="121"/>
      <c r="E27" s="101"/>
      <c r="F27" s="101"/>
      <c r="G27" s="101"/>
      <c r="H27" s="101"/>
      <c r="I27" s="101"/>
      <c r="J27" s="403"/>
      <c r="K27" s="393"/>
    </row>
    <row r="28" spans="1:9" ht="16.5" thickBot="1">
      <c r="A28" s="173"/>
      <c r="B28" s="114"/>
      <c r="C28" s="114"/>
      <c r="D28" s="401"/>
      <c r="E28" s="401"/>
      <c r="F28" s="401"/>
      <c r="G28" s="401"/>
      <c r="H28" s="401"/>
      <c r="I28" s="401"/>
    </row>
    <row r="29" spans="1:11" ht="24.75" customHeight="1">
      <c r="A29" s="125" t="str">
        <f>'Match specific timetable 6 Club'!B13</f>
        <v>800m</v>
      </c>
      <c r="B29" s="645" t="str">
        <f>'Match specific timetable 6 Club'!C13</f>
        <v>U13 Girls</v>
      </c>
      <c r="C29" s="405" t="s">
        <v>171</v>
      </c>
      <c r="D29" s="122" t="str">
        <f>Teamsetup!$D$5</f>
        <v>-</v>
      </c>
      <c r="E29" s="97" t="str">
        <f>Teamsetup!$D$10</f>
        <v>-</v>
      </c>
      <c r="F29" s="97" t="str">
        <f>Teamsetup!$D$6</f>
        <v>-</v>
      </c>
      <c r="G29" s="97" t="str">
        <f>Teamsetup!$D$7</f>
        <v>-</v>
      </c>
      <c r="H29" s="97" t="str">
        <f>Teamsetup!$D$9</f>
        <v>-</v>
      </c>
      <c r="I29" s="97" t="str">
        <f>Teamsetup!$D$8</f>
        <v>-</v>
      </c>
      <c r="J29" s="97" t="str">
        <f>Teamsetup!$D$3</f>
        <v>-</v>
      </c>
      <c r="K29" s="98" t="str">
        <f>Teamsetup!$D$4</f>
        <v>-</v>
      </c>
    </row>
    <row r="30" spans="1:11" ht="24.75" customHeight="1">
      <c r="A30" s="107">
        <f>'Match specific timetable 6 Club'!A13</f>
        <v>12.3</v>
      </c>
      <c r="B30" s="638" t="str">
        <f>'[1]Match specific timetable'!C14</f>
        <v>U15 Girls</v>
      </c>
      <c r="C30" s="291" t="s">
        <v>172</v>
      </c>
      <c r="D30" s="120" t="str">
        <f>CONCATENATE(D29,D29)</f>
        <v>--</v>
      </c>
      <c r="E30" s="99" t="str">
        <f aca="true" t="shared" si="4" ref="E30:K30">CONCATENATE(E29,E29)</f>
        <v>--</v>
      </c>
      <c r="F30" s="99" t="str">
        <f t="shared" si="4"/>
        <v>--</v>
      </c>
      <c r="G30" s="99" t="str">
        <f t="shared" si="4"/>
        <v>--</v>
      </c>
      <c r="H30" s="99" t="str">
        <f t="shared" si="4"/>
        <v>--</v>
      </c>
      <c r="I30" s="99" t="str">
        <f t="shared" si="4"/>
        <v>--</v>
      </c>
      <c r="J30" s="99" t="str">
        <f t="shared" si="4"/>
        <v>--</v>
      </c>
      <c r="K30" s="100" t="str">
        <f t="shared" si="4"/>
        <v>--</v>
      </c>
    </row>
    <row r="31" spans="1:11" ht="24.75" customHeight="1">
      <c r="A31" s="665" t="s">
        <v>160</v>
      </c>
      <c r="B31" s="637" t="str">
        <f>'Match specific timetable 6 Club'!C14</f>
        <v>U15 Girls</v>
      </c>
      <c r="C31" s="291" t="s">
        <v>171</v>
      </c>
      <c r="D31" s="120" t="str">
        <f>Teamsetup!$D$6</f>
        <v>-</v>
      </c>
      <c r="E31" s="99" t="str">
        <f>Teamsetup!$D$7</f>
        <v>-</v>
      </c>
      <c r="F31" s="99" t="str">
        <f>Teamsetup!$D$10</f>
        <v>-</v>
      </c>
      <c r="G31" s="99" t="str">
        <f>Teamsetup!$D$9</f>
        <v>-</v>
      </c>
      <c r="H31" s="99" t="str">
        <f>Teamsetup!$D$8</f>
        <v>-</v>
      </c>
      <c r="I31" s="99" t="str">
        <f>Teamsetup!$D$3</f>
        <v>-</v>
      </c>
      <c r="J31" s="99" t="str">
        <f>Teamsetup!$D$4</f>
        <v>-</v>
      </c>
      <c r="K31" s="100" t="str">
        <f>Teamsetup!$D$5</f>
        <v>-</v>
      </c>
    </row>
    <row r="32" spans="1:11" ht="24.75" customHeight="1">
      <c r="A32" s="665"/>
      <c r="B32" s="638" t="str">
        <f>'[1]Match specific timetable'!C16</f>
        <v>U13 Boys</v>
      </c>
      <c r="C32" s="291" t="s">
        <v>172</v>
      </c>
      <c r="D32" s="120" t="str">
        <f aca="true" t="shared" si="5" ref="D32:K32">CONCATENATE(D31,D31)</f>
        <v>--</v>
      </c>
      <c r="E32" s="99" t="str">
        <f t="shared" si="5"/>
        <v>--</v>
      </c>
      <c r="F32" s="99" t="str">
        <f t="shared" si="5"/>
        <v>--</v>
      </c>
      <c r="G32" s="99" t="str">
        <f t="shared" si="5"/>
        <v>--</v>
      </c>
      <c r="H32" s="99" t="str">
        <f t="shared" si="5"/>
        <v>--</v>
      </c>
      <c r="I32" s="99" t="str">
        <f t="shared" si="5"/>
        <v>--</v>
      </c>
      <c r="J32" s="99" t="str">
        <f t="shared" si="5"/>
        <v>--</v>
      </c>
      <c r="K32" s="100" t="str">
        <f t="shared" si="5"/>
        <v>--</v>
      </c>
    </row>
    <row r="33" spans="1:11" ht="24.75" customHeight="1">
      <c r="A33" s="661"/>
      <c r="B33" s="637" t="str">
        <f>'Match specific timetable 6 Club'!C15</f>
        <v>U17 Women (A + N/S)</v>
      </c>
      <c r="C33" s="291" t="s">
        <v>171</v>
      </c>
      <c r="D33" s="120" t="str">
        <f>Teamsetup!$D$7</f>
        <v>-</v>
      </c>
      <c r="E33" s="99" t="str">
        <f>Teamsetup!$D$9</f>
        <v>-</v>
      </c>
      <c r="F33" s="99" t="str">
        <f>Teamsetup!$D$8</f>
        <v>-</v>
      </c>
      <c r="G33" s="99" t="str">
        <f>Teamsetup!$D$10</f>
        <v>-</v>
      </c>
      <c r="H33" s="99" t="str">
        <f>Teamsetup!$D$3</f>
        <v>-</v>
      </c>
      <c r="I33" s="99" t="str">
        <f>Teamsetup!$D$4</f>
        <v>-</v>
      </c>
      <c r="J33" s="99" t="str">
        <f>Teamsetup!$D$5</f>
        <v>-</v>
      </c>
      <c r="K33" s="100" t="str">
        <f>Teamsetup!$D$6</f>
        <v>-</v>
      </c>
    </row>
    <row r="34" spans="1:11" ht="24.75" customHeight="1">
      <c r="A34" s="661"/>
      <c r="B34" s="638" t="str">
        <f>'[1]Match specific timetable'!C18</f>
        <v>U17 Men</v>
      </c>
      <c r="C34" s="291"/>
      <c r="D34" s="495" t="s">
        <v>330</v>
      </c>
      <c r="E34" s="496"/>
      <c r="F34" s="99"/>
      <c r="G34" s="99"/>
      <c r="H34" s="99"/>
      <c r="I34" s="390"/>
      <c r="J34" s="391"/>
      <c r="K34" s="391"/>
    </row>
    <row r="35" spans="1:11" ht="24.75" customHeight="1">
      <c r="A35" s="663"/>
      <c r="B35" s="637" t="str">
        <f>'Match specific timetable 6 Club'!C16</f>
        <v>Sen. Women</v>
      </c>
      <c r="C35" s="291" t="s">
        <v>171</v>
      </c>
      <c r="D35" s="120" t="str">
        <f>Teamsetup!$D$8</f>
        <v>-</v>
      </c>
      <c r="E35" s="99" t="str">
        <f>Teamsetup!$D$3</f>
        <v>-</v>
      </c>
      <c r="F35" s="99" t="str">
        <f>Teamsetup!$D$4</f>
        <v>-</v>
      </c>
      <c r="G35" s="99" t="str">
        <f>Teamsetup!$D$5</f>
        <v>-</v>
      </c>
      <c r="H35" s="99" t="str">
        <f>Teamsetup!$D$10</f>
        <v>-</v>
      </c>
      <c r="I35" s="99" t="str">
        <f>Teamsetup!$D$6</f>
        <v>-</v>
      </c>
      <c r="J35" s="99" t="str">
        <f>Teamsetup!$D$7</f>
        <v>-</v>
      </c>
      <c r="K35" s="100" t="str">
        <f>Teamsetup!$D$9</f>
        <v>-</v>
      </c>
    </row>
    <row r="36" spans="1:11" ht="24.75" customHeight="1">
      <c r="A36" s="663"/>
      <c r="B36" s="638" t="str">
        <f>'[1]Match specific timetable'!C20</f>
        <v>.</v>
      </c>
      <c r="C36" s="291" t="s">
        <v>172</v>
      </c>
      <c r="D36" s="120" t="str">
        <f aca="true" t="shared" si="6" ref="D36:K36">CONCATENATE(D35,D35)</f>
        <v>--</v>
      </c>
      <c r="E36" s="99" t="str">
        <f t="shared" si="6"/>
        <v>--</v>
      </c>
      <c r="F36" s="99" t="str">
        <f t="shared" si="6"/>
        <v>--</v>
      </c>
      <c r="G36" s="99" t="str">
        <f t="shared" si="6"/>
        <v>--</v>
      </c>
      <c r="H36" s="99" t="str">
        <f t="shared" si="6"/>
        <v>--</v>
      </c>
      <c r="I36" s="99" t="str">
        <f t="shared" si="6"/>
        <v>--</v>
      </c>
      <c r="J36" s="99" t="str">
        <f t="shared" si="6"/>
        <v>--</v>
      </c>
      <c r="K36" s="100" t="str">
        <f t="shared" si="6"/>
        <v>--</v>
      </c>
    </row>
    <row r="37" spans="1:11" ht="24.75" customHeight="1">
      <c r="A37" s="663"/>
      <c r="B37" s="637" t="str">
        <f>'Match specific timetable 6 Club'!C17</f>
        <v>U13 Boys</v>
      </c>
      <c r="C37" s="291" t="s">
        <v>171</v>
      </c>
      <c r="D37" s="120" t="str">
        <f>Teamsetup!$D$3</f>
        <v>-</v>
      </c>
      <c r="E37" s="99" t="str">
        <f>Teamsetup!$D$4</f>
        <v>-</v>
      </c>
      <c r="F37" s="99" t="str">
        <f>Teamsetup!$D$5</f>
        <v>-</v>
      </c>
      <c r="G37" s="99" t="str">
        <f>Teamsetup!$D$6</f>
        <v>-</v>
      </c>
      <c r="H37" s="99" t="str">
        <f>Teamsetup!$D$7</f>
        <v>-</v>
      </c>
      <c r="I37" s="99" t="str">
        <f>Teamsetup!$D$10</f>
        <v>-</v>
      </c>
      <c r="J37" s="99" t="str">
        <f>Teamsetup!$D$9</f>
        <v>-</v>
      </c>
      <c r="K37" s="100" t="str">
        <f>Teamsetup!$D$8</f>
        <v>-</v>
      </c>
    </row>
    <row r="38" spans="1:11" ht="24.75" customHeight="1">
      <c r="A38" s="663"/>
      <c r="B38" s="638" t="str">
        <f>'[1]Match specific timetable'!C22</f>
        <v>U15 Girls</v>
      </c>
      <c r="C38" s="291" t="s">
        <v>172</v>
      </c>
      <c r="D38" s="120" t="str">
        <f aca="true" t="shared" si="7" ref="D38:K38">CONCATENATE(D37,D37)</f>
        <v>--</v>
      </c>
      <c r="E38" s="99" t="str">
        <f t="shared" si="7"/>
        <v>--</v>
      </c>
      <c r="F38" s="99" t="str">
        <f t="shared" si="7"/>
        <v>--</v>
      </c>
      <c r="G38" s="99" t="str">
        <f t="shared" si="7"/>
        <v>--</v>
      </c>
      <c r="H38" s="99" t="str">
        <f t="shared" si="7"/>
        <v>--</v>
      </c>
      <c r="I38" s="99" t="str">
        <f t="shared" si="7"/>
        <v>--</v>
      </c>
      <c r="J38" s="99" t="str">
        <f t="shared" si="7"/>
        <v>--</v>
      </c>
      <c r="K38" s="100" t="str">
        <f t="shared" si="7"/>
        <v>--</v>
      </c>
    </row>
    <row r="39" spans="1:11" ht="24.75" customHeight="1">
      <c r="A39" s="663"/>
      <c r="B39" s="637" t="str">
        <f>'Match specific timetable 6 Club'!C18</f>
        <v>U15 Boys</v>
      </c>
      <c r="C39" s="291" t="s">
        <v>171</v>
      </c>
      <c r="D39" s="120" t="str">
        <f>Teamsetup!$D$9</f>
        <v>-</v>
      </c>
      <c r="E39" s="99" t="str">
        <f>Teamsetup!$D$4</f>
        <v>-</v>
      </c>
      <c r="F39" s="99" t="str">
        <f>Teamsetup!$D$5</f>
        <v>-</v>
      </c>
      <c r="G39" s="99" t="str">
        <f>Teamsetup!$D$6</f>
        <v>-</v>
      </c>
      <c r="H39" s="99" t="str">
        <f>Teamsetup!$D$7</f>
        <v>-</v>
      </c>
      <c r="I39" s="99" t="str">
        <f>Teamsetup!$D$8</f>
        <v>-</v>
      </c>
      <c r="J39" s="99" t="str">
        <f>Teamsetup!$D$10</f>
        <v>-</v>
      </c>
      <c r="K39" s="100" t="str">
        <f>Teamsetup!$D$3</f>
        <v>-</v>
      </c>
    </row>
    <row r="40" spans="1:11" ht="24.75" customHeight="1">
      <c r="A40" s="663"/>
      <c r="B40" s="638" t="str">
        <f>'[1]Match specific timetable'!C24</f>
        <v>U13 Boys</v>
      </c>
      <c r="C40" s="291" t="s">
        <v>172</v>
      </c>
      <c r="D40" s="120" t="str">
        <f aca="true" t="shared" si="8" ref="D40:K40">CONCATENATE(D39,D39)</f>
        <v>--</v>
      </c>
      <c r="E40" s="99" t="str">
        <f t="shared" si="8"/>
        <v>--</v>
      </c>
      <c r="F40" s="99" t="str">
        <f t="shared" si="8"/>
        <v>--</v>
      </c>
      <c r="G40" s="99" t="str">
        <f t="shared" si="8"/>
        <v>--</v>
      </c>
      <c r="H40" s="99" t="str">
        <f t="shared" si="8"/>
        <v>--</v>
      </c>
      <c r="I40" s="99" t="str">
        <f t="shared" si="8"/>
        <v>--</v>
      </c>
      <c r="J40" s="99" t="str">
        <f t="shared" si="8"/>
        <v>--</v>
      </c>
      <c r="K40" s="100" t="str">
        <f t="shared" si="8"/>
        <v>--</v>
      </c>
    </row>
    <row r="41" spans="1:11" ht="24.75" customHeight="1">
      <c r="A41" s="414"/>
      <c r="B41" s="637" t="str">
        <f>'Match specific timetable 6 Club'!C19</f>
        <v>U17 Men (A + N/S)</v>
      </c>
      <c r="C41" s="291" t="s">
        <v>171</v>
      </c>
      <c r="D41" s="120" t="str">
        <f>Teamsetup!$D$10</f>
        <v>-</v>
      </c>
      <c r="E41" s="99" t="str">
        <f>Teamsetup!$D$8</f>
        <v>-</v>
      </c>
      <c r="F41" s="99" t="str">
        <f>Teamsetup!$D$3</f>
        <v>-</v>
      </c>
      <c r="G41" s="99" t="str">
        <f>Teamsetup!$D$4</f>
        <v>-</v>
      </c>
      <c r="H41" s="99" t="str">
        <f>Teamsetup!$D$5</f>
        <v>-</v>
      </c>
      <c r="I41" s="99" t="str">
        <f>Teamsetup!$D$6</f>
        <v>-</v>
      </c>
      <c r="J41" s="99" t="str">
        <f>Teamsetup!$D$7</f>
        <v>-</v>
      </c>
      <c r="K41" s="100" t="str">
        <f>Teamsetup!$D$9</f>
        <v>-</v>
      </c>
    </row>
    <row r="42" spans="1:11" ht="24.75" customHeight="1">
      <c r="A42" s="414"/>
      <c r="B42" s="638" t="str">
        <f>'[1]Match specific timetable'!C24</f>
        <v>U13 Boys</v>
      </c>
      <c r="C42" s="291"/>
      <c r="D42" s="495" t="s">
        <v>330</v>
      </c>
      <c r="E42" s="496"/>
      <c r="F42" s="99"/>
      <c r="G42" s="99"/>
      <c r="H42" s="99"/>
      <c r="I42" s="390"/>
      <c r="J42" s="391"/>
      <c r="K42" s="391"/>
    </row>
    <row r="43" spans="1:11" ht="24.75" customHeight="1">
      <c r="A43" s="663"/>
      <c r="B43" s="637" t="str">
        <f>'Match specific timetable 6 Club'!C20</f>
        <v>Sen Men</v>
      </c>
      <c r="C43" s="291" t="s">
        <v>171</v>
      </c>
      <c r="D43" s="120" t="str">
        <f>Teamsetup!$D$5</f>
        <v>-</v>
      </c>
      <c r="E43" s="99" t="str">
        <f>Teamsetup!$D$6</f>
        <v>-</v>
      </c>
      <c r="F43" s="99" t="str">
        <f>Teamsetup!$D$7</f>
        <v>-</v>
      </c>
      <c r="G43" s="99" t="str">
        <f>Teamsetup!$D$8</f>
        <v>-</v>
      </c>
      <c r="H43" s="99" t="str">
        <f>Teamsetup!$D$3</f>
        <v>-</v>
      </c>
      <c r="I43" s="99" t="str">
        <f>Teamsetup!$D$4</f>
        <v>-</v>
      </c>
      <c r="J43" s="99" t="str">
        <f>Teamsetup!$D$9</f>
        <v>-</v>
      </c>
      <c r="K43" s="100" t="str">
        <f>Teamsetup!$D$10</f>
        <v>-</v>
      </c>
    </row>
    <row r="44" spans="1:11" ht="24.75" customHeight="1" thickBot="1">
      <c r="A44" s="664"/>
      <c r="B44" s="649" t="str">
        <f>'[1]Match specific timetable'!C26</f>
        <v>U17 Men</v>
      </c>
      <c r="C44" s="292" t="s">
        <v>172</v>
      </c>
      <c r="D44" s="121" t="str">
        <f aca="true" t="shared" si="9" ref="D44:K44">CONCATENATE(D43,D43)</f>
        <v>--</v>
      </c>
      <c r="E44" s="101" t="str">
        <f t="shared" si="9"/>
        <v>--</v>
      </c>
      <c r="F44" s="101" t="str">
        <f t="shared" si="9"/>
        <v>--</v>
      </c>
      <c r="G44" s="101" t="str">
        <f t="shared" si="9"/>
        <v>--</v>
      </c>
      <c r="H44" s="101" t="str">
        <f t="shared" si="9"/>
        <v>--</v>
      </c>
      <c r="I44" s="101" t="str">
        <f t="shared" si="9"/>
        <v>--</v>
      </c>
      <c r="J44" s="101" t="str">
        <f t="shared" si="9"/>
        <v>--</v>
      </c>
      <c r="K44" s="102" t="str">
        <f t="shared" si="9"/>
        <v>--</v>
      </c>
    </row>
    <row r="45" spans="1:9" ht="16.5" thickBot="1">
      <c r="A45" s="173"/>
      <c r="B45" s="115"/>
      <c r="C45" s="115"/>
      <c r="D45" s="114"/>
      <c r="E45" s="114"/>
      <c r="F45" s="114"/>
      <c r="G45" s="114"/>
      <c r="H45" s="114"/>
      <c r="I45" s="114"/>
    </row>
    <row r="46" spans="1:11" ht="24.75" customHeight="1">
      <c r="A46" s="394" t="str">
        <f>'Match specific timetable 6 Club'!B22</f>
        <v>100m</v>
      </c>
      <c r="B46" s="645" t="str">
        <f>'Match specific timetable 6 Club'!C22</f>
        <v>U13 Girls</v>
      </c>
      <c r="C46" s="103" t="s">
        <v>171</v>
      </c>
      <c r="D46" s="122" t="str">
        <f>Teamsetup!$D$7</f>
        <v>-</v>
      </c>
      <c r="E46" s="97" t="str">
        <f>Teamsetup!$D$10</f>
        <v>-</v>
      </c>
      <c r="F46" s="97" t="str">
        <f>Teamsetup!$D$5</f>
        <v>-</v>
      </c>
      <c r="G46" s="97" t="str">
        <f>Teamsetup!$D$3</f>
        <v>-</v>
      </c>
      <c r="H46" s="97" t="str">
        <f>Teamsetup!$D$8</f>
        <v>-</v>
      </c>
      <c r="I46" s="97" t="str">
        <f>Teamsetup!$D$4</f>
        <v>-</v>
      </c>
      <c r="J46" s="97" t="str">
        <f>Teamsetup!$D$6</f>
        <v>-</v>
      </c>
      <c r="K46" s="389" t="str">
        <f>Teamsetup!$D$9</f>
        <v>-</v>
      </c>
    </row>
    <row r="47" spans="1:11" ht="24.75" customHeight="1">
      <c r="A47" s="93">
        <f>'Match specific timetable 6 Club'!A22</f>
        <v>13.25</v>
      </c>
      <c r="B47" s="638" t="str">
        <f>'[1]Match specific timetable'!C29</f>
        <v>U11 Boys</v>
      </c>
      <c r="C47" s="291" t="s">
        <v>172</v>
      </c>
      <c r="D47" s="120" t="str">
        <f>CONCATENATE(D46,D46)</f>
        <v>--</v>
      </c>
      <c r="E47" s="99" t="str">
        <f>CONCATENATE(E46,E46)</f>
        <v>--</v>
      </c>
      <c r="F47" s="99" t="str">
        <f aca="true" t="shared" si="10" ref="F47:K47">CONCATENATE(F46,F46)</f>
        <v>--</v>
      </c>
      <c r="G47" s="99" t="str">
        <f t="shared" si="10"/>
        <v>--</v>
      </c>
      <c r="H47" s="99" t="str">
        <f t="shared" si="10"/>
        <v>--</v>
      </c>
      <c r="I47" s="99" t="str">
        <f t="shared" si="10"/>
        <v>--</v>
      </c>
      <c r="J47" s="99" t="str">
        <f t="shared" si="10"/>
        <v>--</v>
      </c>
      <c r="K47" s="391" t="str">
        <f t="shared" si="10"/>
        <v>--</v>
      </c>
    </row>
    <row r="48" spans="1:11" ht="24.75" customHeight="1">
      <c r="A48" s="661"/>
      <c r="B48" s="637" t="str">
        <f>'Match specific timetable 6 Club'!C23</f>
        <v>U15 Girls</v>
      </c>
      <c r="C48" s="291" t="s">
        <v>171</v>
      </c>
      <c r="D48" s="120" t="str">
        <f>Teamsetup!$D$9</f>
        <v>-</v>
      </c>
      <c r="E48" s="99" t="str">
        <f>Teamsetup!$D$5</f>
        <v>-</v>
      </c>
      <c r="F48" s="99" t="str">
        <f>Teamsetup!$D$10</f>
        <v>-</v>
      </c>
      <c r="G48" s="99" t="str">
        <f>Teamsetup!$D$3</f>
        <v>-</v>
      </c>
      <c r="H48" s="99" t="str">
        <f>Teamsetup!$D$8</f>
        <v>-</v>
      </c>
      <c r="I48" s="99" t="str">
        <f>Teamsetup!$D$4</f>
        <v>-</v>
      </c>
      <c r="J48" s="99" t="str">
        <f>Teamsetup!$D$6</f>
        <v>-</v>
      </c>
      <c r="K48" s="100" t="str">
        <f>Teamsetup!$D$7</f>
        <v>-</v>
      </c>
    </row>
    <row r="49" spans="1:11" ht="24.75" customHeight="1">
      <c r="A49" s="661"/>
      <c r="B49" s="638" t="str">
        <f>'[1]Match specific timetable'!C31</f>
        <v>U17 Men</v>
      </c>
      <c r="C49" s="291" t="s">
        <v>172</v>
      </c>
      <c r="D49" s="120" t="str">
        <f aca="true" t="shared" si="11" ref="D49:K49">CONCATENATE(D48,D48)</f>
        <v>--</v>
      </c>
      <c r="E49" s="99" t="str">
        <f t="shared" si="11"/>
        <v>--</v>
      </c>
      <c r="F49" s="99" t="str">
        <f t="shared" si="11"/>
        <v>--</v>
      </c>
      <c r="G49" s="99" t="str">
        <f t="shared" si="11"/>
        <v>--</v>
      </c>
      <c r="H49" s="99" t="str">
        <f t="shared" si="11"/>
        <v>--</v>
      </c>
      <c r="I49" s="99" t="str">
        <f t="shared" si="11"/>
        <v>--</v>
      </c>
      <c r="J49" s="99" t="str">
        <f t="shared" si="11"/>
        <v>--</v>
      </c>
      <c r="K49" s="100" t="str">
        <f t="shared" si="11"/>
        <v>--</v>
      </c>
    </row>
    <row r="50" spans="1:11" ht="24.75" customHeight="1">
      <c r="A50" s="661"/>
      <c r="B50" s="637" t="str">
        <f>'Match specific timetable 6 Club'!C24</f>
        <v>U17 Women</v>
      </c>
      <c r="C50" s="291" t="s">
        <v>171</v>
      </c>
      <c r="D50" s="120" t="str">
        <f>Teamsetup!$D$3</f>
        <v>-</v>
      </c>
      <c r="E50" s="99" t="str">
        <f>Teamsetup!$D$8</f>
        <v>-</v>
      </c>
      <c r="F50" s="99" t="str">
        <f>Teamsetup!$D$4</f>
        <v>-</v>
      </c>
      <c r="G50" s="99" t="str">
        <f>Teamsetup!$D$10</f>
        <v>-</v>
      </c>
      <c r="H50" s="99" t="str">
        <f>Teamsetup!$D$9</f>
        <v>-</v>
      </c>
      <c r="I50" s="99" t="str">
        <f>Teamsetup!$D$6</f>
        <v>-</v>
      </c>
      <c r="J50" s="99" t="str">
        <f>Teamsetup!$D$7</f>
        <v>-</v>
      </c>
      <c r="K50" s="100" t="str">
        <f>Teamsetup!$D$5</f>
        <v>-</v>
      </c>
    </row>
    <row r="51" spans="1:11" ht="24.75" customHeight="1">
      <c r="A51" s="661"/>
      <c r="B51" s="638" t="str">
        <f>'[1]Match specific timetable'!C33</f>
        <v>U15 Girls</v>
      </c>
      <c r="C51" s="291" t="s">
        <v>172</v>
      </c>
      <c r="D51" s="120" t="str">
        <f aca="true" t="shared" si="12" ref="D51:K51">CONCATENATE(D50,D50)</f>
        <v>--</v>
      </c>
      <c r="E51" s="99" t="str">
        <f t="shared" si="12"/>
        <v>--</v>
      </c>
      <c r="F51" s="99" t="str">
        <f t="shared" si="12"/>
        <v>--</v>
      </c>
      <c r="G51" s="99" t="str">
        <f t="shared" si="12"/>
        <v>--</v>
      </c>
      <c r="H51" s="99" t="str">
        <f t="shared" si="12"/>
        <v>--</v>
      </c>
      <c r="I51" s="99" t="str">
        <f t="shared" si="12"/>
        <v>--</v>
      </c>
      <c r="J51" s="99" t="str">
        <f t="shared" si="12"/>
        <v>--</v>
      </c>
      <c r="K51" s="100" t="str">
        <f t="shared" si="12"/>
        <v>--</v>
      </c>
    </row>
    <row r="52" spans="1:11" ht="24.75" customHeight="1">
      <c r="A52" s="661"/>
      <c r="B52" s="637" t="str">
        <f>'Match specific timetable 6 Club'!C25</f>
        <v>Sen. Women</v>
      </c>
      <c r="C52" s="291" t="s">
        <v>171</v>
      </c>
      <c r="D52" s="120" t="str">
        <f>Teamsetup!$D$8</f>
        <v>-</v>
      </c>
      <c r="E52" s="99" t="str">
        <f>Teamsetup!$D$4</f>
        <v>-</v>
      </c>
      <c r="F52" s="99" t="str">
        <f>Teamsetup!$D$6</f>
        <v>-</v>
      </c>
      <c r="G52" s="99" t="str">
        <f>Teamsetup!$D$7</f>
        <v>-</v>
      </c>
      <c r="H52" s="99" t="str">
        <f>Teamsetup!$D$10</f>
        <v>-</v>
      </c>
      <c r="I52" s="99" t="str">
        <f>Teamsetup!$D$5</f>
        <v>-</v>
      </c>
      <c r="J52" s="99" t="str">
        <f>Teamsetup!$D$3</f>
        <v>-</v>
      </c>
      <c r="K52" s="100" t="str">
        <f>Teamsetup!$D$9</f>
        <v>-</v>
      </c>
    </row>
    <row r="53" spans="1:11" ht="24.75" customHeight="1">
      <c r="A53" s="661"/>
      <c r="B53" s="638" t="str">
        <f>'[1]Match specific timetable'!C35</f>
        <v>U15 Boys</v>
      </c>
      <c r="C53" s="291" t="s">
        <v>172</v>
      </c>
      <c r="D53" s="120" t="str">
        <f aca="true" t="shared" si="13" ref="D53:K53">CONCATENATE(D52,D52)</f>
        <v>--</v>
      </c>
      <c r="E53" s="99" t="str">
        <f t="shared" si="13"/>
        <v>--</v>
      </c>
      <c r="F53" s="99" t="str">
        <f t="shared" si="13"/>
        <v>--</v>
      </c>
      <c r="G53" s="99" t="str">
        <f t="shared" si="13"/>
        <v>--</v>
      </c>
      <c r="H53" s="99" t="str">
        <f t="shared" si="13"/>
        <v>--</v>
      </c>
      <c r="I53" s="99" t="str">
        <f t="shared" si="13"/>
        <v>--</v>
      </c>
      <c r="J53" s="99" t="str">
        <f t="shared" si="13"/>
        <v>--</v>
      </c>
      <c r="K53" s="100" t="str">
        <f t="shared" si="13"/>
        <v>--</v>
      </c>
    </row>
    <row r="54" spans="1:11" ht="24.75" customHeight="1">
      <c r="A54" s="661"/>
      <c r="B54" s="637" t="str">
        <f>'Match specific timetable 6 Club'!C26</f>
        <v>U13 Boys</v>
      </c>
      <c r="C54" s="291" t="s">
        <v>171</v>
      </c>
      <c r="D54" s="120" t="str">
        <f>Teamsetup!$D$4</f>
        <v>-</v>
      </c>
      <c r="E54" s="99" t="str">
        <f>Teamsetup!$D$9</f>
        <v>-</v>
      </c>
      <c r="F54" s="99" t="str">
        <f>Teamsetup!$D$6</f>
        <v>-</v>
      </c>
      <c r="G54" s="99" t="str">
        <f>Teamsetup!$D$7</f>
        <v>-</v>
      </c>
      <c r="H54" s="99" t="str">
        <f>Teamsetup!$D$5</f>
        <v>-</v>
      </c>
      <c r="I54" s="99" t="str">
        <f>Teamsetup!$D$3</f>
        <v>-</v>
      </c>
      <c r="J54" s="99" t="str">
        <f>Teamsetup!$D$10</f>
        <v>-</v>
      </c>
      <c r="K54" s="391" t="str">
        <f>Teamsetup!$D$8</f>
        <v>-</v>
      </c>
    </row>
    <row r="55" spans="1:11" ht="24.75" customHeight="1">
      <c r="A55" s="661"/>
      <c r="B55" s="638" t="str">
        <f>'[1]Match specific timetable'!C37</f>
        <v>U13 Girls</v>
      </c>
      <c r="C55" s="291" t="s">
        <v>172</v>
      </c>
      <c r="D55" s="120" t="str">
        <f aca="true" t="shared" si="14" ref="D55:J55">CONCATENATE(D54,D54)</f>
        <v>--</v>
      </c>
      <c r="E55" s="99" t="str">
        <f t="shared" si="14"/>
        <v>--</v>
      </c>
      <c r="F55" s="99" t="str">
        <f t="shared" si="14"/>
        <v>--</v>
      </c>
      <c r="G55" s="99" t="str">
        <f t="shared" si="14"/>
        <v>--</v>
      </c>
      <c r="H55" s="99" t="str">
        <f t="shared" si="14"/>
        <v>--</v>
      </c>
      <c r="I55" s="99" t="str">
        <f t="shared" si="14"/>
        <v>--</v>
      </c>
      <c r="J55" s="99" t="str">
        <f t="shared" si="14"/>
        <v>--</v>
      </c>
      <c r="K55" s="391" t="str">
        <f>CONCATENATE(K54,K54)</f>
        <v>--</v>
      </c>
    </row>
    <row r="56" spans="1:11" ht="24.75" customHeight="1">
      <c r="A56" s="661"/>
      <c r="B56" s="637" t="str">
        <f>'Match specific timetable 6 Club'!C27</f>
        <v>U15 Boys</v>
      </c>
      <c r="C56" s="291" t="s">
        <v>171</v>
      </c>
      <c r="D56" s="120" t="str">
        <f>Teamsetup!$D$6</f>
        <v>-</v>
      </c>
      <c r="E56" s="99" t="str">
        <f>Teamsetup!$D$7</f>
        <v>-</v>
      </c>
      <c r="F56" s="99" t="str">
        <f>Teamsetup!$D$9</f>
        <v>-</v>
      </c>
      <c r="G56" s="99" t="str">
        <f>Teamsetup!$D$5</f>
        <v>-</v>
      </c>
      <c r="H56" s="99" t="str">
        <f>Teamsetup!$D$3</f>
        <v>-</v>
      </c>
      <c r="I56" s="99" t="str">
        <f>Teamsetup!$D$8</f>
        <v>-</v>
      </c>
      <c r="J56" s="99" t="str">
        <f>Teamsetup!$D$4</f>
        <v>-</v>
      </c>
      <c r="K56" s="100" t="str">
        <f>Teamsetup!$D$10</f>
        <v>-</v>
      </c>
    </row>
    <row r="57" spans="1:11" ht="24.75" customHeight="1">
      <c r="A57" s="661"/>
      <c r="B57" s="638" t="str">
        <f>'[1]Match specific timetable'!C39</f>
        <v>Sen. Women</v>
      </c>
      <c r="C57" s="291" t="s">
        <v>172</v>
      </c>
      <c r="D57" s="120" t="str">
        <f aca="true" t="shared" si="15" ref="D57:K57">CONCATENATE(D56,D56)</f>
        <v>--</v>
      </c>
      <c r="E57" s="99" t="str">
        <f t="shared" si="15"/>
        <v>--</v>
      </c>
      <c r="F57" s="99" t="str">
        <f t="shared" si="15"/>
        <v>--</v>
      </c>
      <c r="G57" s="99" t="str">
        <f t="shared" si="15"/>
        <v>--</v>
      </c>
      <c r="H57" s="99" t="str">
        <f t="shared" si="15"/>
        <v>--</v>
      </c>
      <c r="I57" s="99" t="str">
        <f t="shared" si="15"/>
        <v>--</v>
      </c>
      <c r="J57" s="99" t="str">
        <f t="shared" si="15"/>
        <v>--</v>
      </c>
      <c r="K57" s="100" t="str">
        <f t="shared" si="15"/>
        <v>--</v>
      </c>
    </row>
    <row r="58" spans="1:11" ht="24.75" customHeight="1">
      <c r="A58" s="412"/>
      <c r="B58" s="637" t="str">
        <f>'Match specific timetable 6 Club'!C28</f>
        <v>U17 Men</v>
      </c>
      <c r="C58" s="291" t="s">
        <v>171</v>
      </c>
      <c r="D58" s="120" t="str">
        <f>Teamsetup!$D$10</f>
        <v>-</v>
      </c>
      <c r="E58" s="99" t="str">
        <f>Teamsetup!$D$7</f>
        <v>-</v>
      </c>
      <c r="F58" s="99" t="str">
        <f>Teamsetup!$D$5</f>
        <v>-</v>
      </c>
      <c r="G58" s="99" t="str">
        <f>Teamsetup!$D$3</f>
        <v>-</v>
      </c>
      <c r="H58" s="99" t="str">
        <f>Teamsetup!$D$8</f>
        <v>-</v>
      </c>
      <c r="I58" s="99" t="str">
        <f>Teamsetup!$D$4</f>
        <v>-</v>
      </c>
      <c r="J58" s="99" t="str">
        <f>Teamsetup!$D$6</f>
        <v>-</v>
      </c>
      <c r="K58" s="391" t="str">
        <f>Teamsetup!$D$9</f>
        <v>-</v>
      </c>
    </row>
    <row r="59" spans="1:11" ht="24.75" customHeight="1">
      <c r="A59" s="412"/>
      <c r="B59" s="638"/>
      <c r="C59" s="291" t="s">
        <v>172</v>
      </c>
      <c r="D59" s="120" t="str">
        <f>CONCATENATE(D58,D58)</f>
        <v>--</v>
      </c>
      <c r="E59" s="99" t="str">
        <f aca="true" t="shared" si="16" ref="E59:K59">CONCATENATE(E58,E58)</f>
        <v>--</v>
      </c>
      <c r="F59" s="99" t="str">
        <f t="shared" si="16"/>
        <v>--</v>
      </c>
      <c r="G59" s="99" t="str">
        <f t="shared" si="16"/>
        <v>--</v>
      </c>
      <c r="H59" s="99" t="str">
        <f t="shared" si="16"/>
        <v>--</v>
      </c>
      <c r="I59" s="99" t="str">
        <f t="shared" si="16"/>
        <v>--</v>
      </c>
      <c r="J59" s="99" t="str">
        <f t="shared" si="16"/>
        <v>--</v>
      </c>
      <c r="K59" s="391" t="str">
        <f t="shared" si="16"/>
        <v>--</v>
      </c>
    </row>
    <row r="60" spans="1:11" ht="24.75" customHeight="1">
      <c r="A60" s="661"/>
      <c r="B60" s="637" t="str">
        <f>'Match specific timetable 6 Club'!C29</f>
        <v>Sen Men</v>
      </c>
      <c r="C60" s="291" t="s">
        <v>171</v>
      </c>
      <c r="D60" s="120" t="str">
        <f>Teamsetup!$D$9</f>
        <v>-</v>
      </c>
      <c r="E60" s="99" t="str">
        <f>Teamsetup!$D$5</f>
        <v>-</v>
      </c>
      <c r="F60" s="99" t="str">
        <f>Teamsetup!$D$3</f>
        <v>-</v>
      </c>
      <c r="G60" s="99" t="str">
        <f>Teamsetup!$D$8</f>
        <v>-</v>
      </c>
      <c r="H60" s="99" t="str">
        <f>Teamsetup!$D$4</f>
        <v>-</v>
      </c>
      <c r="I60" s="99" t="str">
        <f>Teamsetup!$D$10</f>
        <v>-</v>
      </c>
      <c r="J60" s="99" t="str">
        <f>Teamsetup!$D$6</f>
        <v>-</v>
      </c>
      <c r="K60" s="100" t="str">
        <f>Teamsetup!$D$7</f>
        <v>-</v>
      </c>
    </row>
    <row r="61" spans="1:11" ht="24.75" customHeight="1" thickBot="1">
      <c r="A61" s="662"/>
      <c r="B61" s="649" t="str">
        <f>'[1]Match specific timetable'!C41</f>
        <v>U15 Boys</v>
      </c>
      <c r="C61" s="292" t="s">
        <v>172</v>
      </c>
      <c r="D61" s="121" t="str">
        <f aca="true" t="shared" si="17" ref="D61:I61">CONCATENATE(D60,D60)</f>
        <v>--</v>
      </c>
      <c r="E61" s="101" t="str">
        <f t="shared" si="17"/>
        <v>--</v>
      </c>
      <c r="F61" s="101" t="str">
        <f t="shared" si="17"/>
        <v>--</v>
      </c>
      <c r="G61" s="101" t="str">
        <f t="shared" si="17"/>
        <v>--</v>
      </c>
      <c r="H61" s="101" t="str">
        <f t="shared" si="17"/>
        <v>--</v>
      </c>
      <c r="I61" s="101" t="str">
        <f t="shared" si="17"/>
        <v>--</v>
      </c>
      <c r="J61" s="101" t="str">
        <f>CONCATENATE(J60,J60)</f>
        <v>--</v>
      </c>
      <c r="K61" s="102" t="str">
        <f>CONCATENATE(K60,K60)</f>
        <v>--</v>
      </c>
    </row>
    <row r="62" spans="1:9" ht="16.5" thickBot="1">
      <c r="A62" s="173"/>
      <c r="B62" s="115"/>
      <c r="C62" s="115"/>
      <c r="D62" s="114"/>
      <c r="E62" s="114"/>
      <c r="F62" s="114"/>
      <c r="G62" s="114"/>
      <c r="H62" s="114"/>
      <c r="I62" s="114"/>
    </row>
    <row r="63" spans="1:11" ht="24.75" customHeight="1">
      <c r="A63" s="368" t="str">
        <f>'Match specific timetable 6 Club'!B30</f>
        <v>80m</v>
      </c>
      <c r="B63" s="645" t="str">
        <f>'Match specific timetable 6 Club'!C30</f>
        <v>U11 Girls</v>
      </c>
      <c r="C63" s="103"/>
      <c r="D63" s="122"/>
      <c r="E63" s="97"/>
      <c r="F63" s="97"/>
      <c r="G63" s="97"/>
      <c r="H63" s="97"/>
      <c r="I63" s="97"/>
      <c r="J63" s="388"/>
      <c r="K63" s="389"/>
    </row>
    <row r="64" spans="1:11" ht="24.75" customHeight="1">
      <c r="A64" s="93">
        <f>'Match specific timetable 6 Club'!A30</f>
        <v>14.15</v>
      </c>
      <c r="B64" s="638" t="str">
        <f>'[1]Match specific timetable'!C31</f>
        <v>U17 Men</v>
      </c>
      <c r="C64" s="291"/>
      <c r="D64" s="120"/>
      <c r="E64" s="99"/>
      <c r="F64" s="99"/>
      <c r="G64" s="99"/>
      <c r="H64" s="99"/>
      <c r="I64" s="99"/>
      <c r="J64" s="390"/>
      <c r="K64" s="391"/>
    </row>
    <row r="65" spans="1:11" ht="24.75" customHeight="1">
      <c r="A65" s="660"/>
      <c r="B65" s="637" t="str">
        <f>'Match specific timetable 6 Club'!C31</f>
        <v>U11 Boys</v>
      </c>
      <c r="C65" s="291"/>
      <c r="D65" s="120"/>
      <c r="E65" s="99"/>
      <c r="F65" s="99"/>
      <c r="G65" s="99"/>
      <c r="H65" s="99"/>
      <c r="I65" s="99"/>
      <c r="J65" s="390"/>
      <c r="K65" s="391"/>
    </row>
    <row r="66" spans="1:11" ht="24.75" customHeight="1" thickBot="1">
      <c r="A66" s="660"/>
      <c r="B66" s="638" t="str">
        <f>'[1]Match specific timetable'!C33</f>
        <v>U15 Girls</v>
      </c>
      <c r="C66" s="291"/>
      <c r="D66" s="120"/>
      <c r="E66" s="99"/>
      <c r="F66" s="99"/>
      <c r="G66" s="99"/>
      <c r="H66" s="99"/>
      <c r="I66" s="99"/>
      <c r="J66" s="392">
        <f>CONCATENATE(D65,D65)</f>
      </c>
      <c r="K66" s="393"/>
    </row>
    <row r="67" spans="1:9" ht="17.25" customHeight="1" thickBot="1">
      <c r="A67" s="172"/>
      <c r="B67" s="115"/>
      <c r="C67" s="115"/>
      <c r="D67" s="115"/>
      <c r="E67" s="115"/>
      <c r="F67" s="115"/>
      <c r="G67" s="115"/>
      <c r="H67" s="115"/>
      <c r="I67" s="115"/>
    </row>
    <row r="68" spans="1:11" ht="24.75" customHeight="1">
      <c r="A68" s="394" t="str">
        <f>'Match specific timetable 6 Club'!B32</f>
        <v>400m</v>
      </c>
      <c r="B68" s="645" t="str">
        <f>'Match specific timetable 6 Club'!C32</f>
        <v>Sen. Women</v>
      </c>
      <c r="C68" s="291" t="s">
        <v>171</v>
      </c>
      <c r="D68" s="122" t="str">
        <f>Teamsetup!$D$7</f>
        <v>-</v>
      </c>
      <c r="E68" s="97" t="str">
        <f>Teamsetup!$D$10</f>
        <v>-</v>
      </c>
      <c r="F68" s="97" t="str">
        <f>Teamsetup!$D$5</f>
        <v>-</v>
      </c>
      <c r="G68" s="97" t="str">
        <f>Teamsetup!$D$3</f>
        <v>-</v>
      </c>
      <c r="H68" s="97" t="str">
        <f>Teamsetup!$D$8</f>
        <v>-</v>
      </c>
      <c r="I68" s="97" t="str">
        <f>Teamsetup!$D$4</f>
        <v>-</v>
      </c>
      <c r="J68" s="388" t="str">
        <f>Teamsetup!$D$6</f>
        <v>-</v>
      </c>
      <c r="K68" s="388" t="str">
        <f>Teamsetup!$D$9</f>
        <v>-</v>
      </c>
    </row>
    <row r="69" spans="1:11" ht="24.75" customHeight="1">
      <c r="A69" s="93">
        <f>'Match specific timetable 6 Club'!A32</f>
        <v>14.3</v>
      </c>
      <c r="B69" s="638" t="str">
        <f>'[1]Match specific timetable'!C38</f>
        <v>U15 Girls</v>
      </c>
      <c r="C69" s="291" t="s">
        <v>172</v>
      </c>
      <c r="D69" s="120" t="str">
        <f aca="true" t="shared" si="18" ref="D69:K69">CONCATENATE(D68,D68)</f>
        <v>--</v>
      </c>
      <c r="E69" s="99" t="str">
        <f t="shared" si="18"/>
        <v>--</v>
      </c>
      <c r="F69" s="99" t="str">
        <f t="shared" si="18"/>
        <v>--</v>
      </c>
      <c r="G69" s="99" t="str">
        <f t="shared" si="18"/>
        <v>--</v>
      </c>
      <c r="H69" s="99" t="str">
        <f t="shared" si="18"/>
        <v>--</v>
      </c>
      <c r="I69" s="99" t="str">
        <f t="shared" si="18"/>
        <v>--</v>
      </c>
      <c r="J69" s="390" t="str">
        <f t="shared" si="18"/>
        <v>--</v>
      </c>
      <c r="K69" s="390" t="str">
        <f t="shared" si="18"/>
        <v>--</v>
      </c>
    </row>
    <row r="70" spans="1:11" ht="24.75" customHeight="1">
      <c r="A70" s="659"/>
      <c r="B70" s="637" t="str">
        <f>'Match specific timetable 6 Club'!C33</f>
        <v>U17 Men (A + N/S)</v>
      </c>
      <c r="C70" s="291" t="s">
        <v>171</v>
      </c>
      <c r="D70" s="120" t="str">
        <f>Teamsetup!$D$6</f>
        <v>-</v>
      </c>
      <c r="E70" s="99" t="str">
        <f>Teamsetup!$D$7</f>
        <v>-</v>
      </c>
      <c r="F70" s="99" t="str">
        <f>Teamsetup!$D$9</f>
        <v>-</v>
      </c>
      <c r="G70" s="99" t="str">
        <f>Teamsetup!$D$5</f>
        <v>-</v>
      </c>
      <c r="H70" s="99" t="str">
        <f>Teamsetup!$D$3</f>
        <v>-</v>
      </c>
      <c r="I70" s="99" t="str">
        <f>Teamsetup!$D$8</f>
        <v>-</v>
      </c>
      <c r="J70" s="390" t="str">
        <f>Teamsetup!$D$4</f>
        <v>-</v>
      </c>
      <c r="K70" s="391" t="str">
        <f>Teamsetup!$D$10</f>
        <v>-</v>
      </c>
    </row>
    <row r="71" spans="1:11" ht="24.75" customHeight="1">
      <c r="A71" s="659"/>
      <c r="B71" s="638" t="str">
        <f>'[1]Match specific timetable'!C40</f>
        <v>U13 Boys</v>
      </c>
      <c r="C71" s="291"/>
      <c r="D71" s="495" t="s">
        <v>330</v>
      </c>
      <c r="E71" s="496"/>
      <c r="F71" s="99"/>
      <c r="G71" s="99"/>
      <c r="H71" s="99"/>
      <c r="I71" s="390"/>
      <c r="J71" s="391"/>
      <c r="K71" s="391"/>
    </row>
    <row r="72" spans="1:11" ht="24.75" customHeight="1">
      <c r="A72" s="411"/>
      <c r="B72" s="637" t="str">
        <f>'Match specific timetable 6 Club'!C34</f>
        <v>Sen Men</v>
      </c>
      <c r="C72" s="291" t="s">
        <v>171</v>
      </c>
      <c r="D72" s="120" t="str">
        <f>Teamsetup!$D$9</f>
        <v>-</v>
      </c>
      <c r="E72" s="99" t="str">
        <f>Teamsetup!$D$5</f>
        <v>-</v>
      </c>
      <c r="F72" s="99" t="str">
        <f>Teamsetup!$D$3</f>
        <v>-</v>
      </c>
      <c r="G72" s="99" t="str">
        <f>Teamsetup!$D$8</f>
        <v>-</v>
      </c>
      <c r="H72" s="99" t="str">
        <f>Teamsetup!$D$4</f>
        <v>-</v>
      </c>
      <c r="I72" s="99" t="str">
        <f>Teamsetup!$D$10</f>
        <v>-</v>
      </c>
      <c r="J72" s="390" t="str">
        <f>Teamsetup!$D$6</f>
        <v>-</v>
      </c>
      <c r="K72" s="391" t="str">
        <f>Teamsetup!$D$7</f>
        <v>-</v>
      </c>
    </row>
    <row r="73" spans="1:11" ht="24.75" customHeight="1" thickBot="1">
      <c r="A73" s="89"/>
      <c r="B73" s="649" t="str">
        <f>'[1]Match specific timetable'!C42</f>
        <v>U17 Men + Sen Men</v>
      </c>
      <c r="C73" s="292" t="s">
        <v>172</v>
      </c>
      <c r="D73" s="121" t="str">
        <f aca="true" t="shared" si="19" ref="D73:K73">CONCATENATE(D72,D72)</f>
        <v>--</v>
      </c>
      <c r="E73" s="101" t="str">
        <f t="shared" si="19"/>
        <v>--</v>
      </c>
      <c r="F73" s="101" t="str">
        <f t="shared" si="19"/>
        <v>--</v>
      </c>
      <c r="G73" s="101" t="str">
        <f t="shared" si="19"/>
        <v>--</v>
      </c>
      <c r="H73" s="101" t="str">
        <f t="shared" si="19"/>
        <v>--</v>
      </c>
      <c r="I73" s="101" t="str">
        <f t="shared" si="19"/>
        <v>--</v>
      </c>
      <c r="J73" s="392" t="str">
        <f t="shared" si="19"/>
        <v>--</v>
      </c>
      <c r="K73" s="393" t="str">
        <f t="shared" si="19"/>
        <v>--</v>
      </c>
    </row>
    <row r="74" spans="1:9" ht="16.5" thickBot="1">
      <c r="A74" s="173"/>
      <c r="B74" s="115"/>
      <c r="C74" s="115"/>
      <c r="D74" s="113"/>
      <c r="E74" s="113"/>
      <c r="F74" s="113"/>
      <c r="G74" s="113"/>
      <c r="H74" s="113"/>
      <c r="I74" s="113"/>
    </row>
    <row r="75" spans="1:11" ht="24.75" customHeight="1">
      <c r="A75" s="113" t="str">
        <f>'Match specific timetable 6 Club'!B35</f>
        <v>300m</v>
      </c>
      <c r="B75" s="637" t="str">
        <f>'Match specific timetable 6 Club'!C35</f>
        <v>U15 Girls</v>
      </c>
      <c r="C75" s="291" t="s">
        <v>171</v>
      </c>
      <c r="D75" s="97" t="str">
        <f>Teamsetup!$D$3</f>
        <v>-</v>
      </c>
      <c r="E75" s="97" t="str">
        <f>Teamsetup!$D$10</f>
        <v>-</v>
      </c>
      <c r="F75" s="97" t="str">
        <f>Teamsetup!$D$4</f>
        <v>-</v>
      </c>
      <c r="G75" s="97" t="str">
        <f>Teamsetup!$D$5</f>
        <v>-</v>
      </c>
      <c r="H75" s="97" t="str">
        <f>Teamsetup!$D$6</f>
        <v>-</v>
      </c>
      <c r="I75" s="97" t="str">
        <f>Teamsetup!$D$7</f>
        <v>-</v>
      </c>
      <c r="J75" s="416" t="str">
        <f>Teamsetup!$D$8</f>
        <v>-</v>
      </c>
      <c r="K75" s="389" t="str">
        <f>Teamsetup!$D$9</f>
        <v>-</v>
      </c>
    </row>
    <row r="76" spans="1:11" ht="24.75" customHeight="1" thickBot="1">
      <c r="A76" s="400">
        <f>'Match specific timetable 6 Club'!A35</f>
        <v>14.5</v>
      </c>
      <c r="B76" s="649" t="str">
        <f>'[1]Match specific timetable'!C45</f>
        <v>U13 Girls</v>
      </c>
      <c r="C76" s="291" t="s">
        <v>172</v>
      </c>
      <c r="D76" s="99" t="str">
        <f aca="true" t="shared" si="20" ref="D76:I76">CONCATENATE(D75,D75)</f>
        <v>--</v>
      </c>
      <c r="E76" s="99" t="str">
        <f t="shared" si="20"/>
        <v>--</v>
      </c>
      <c r="F76" s="99" t="str">
        <f t="shared" si="20"/>
        <v>--</v>
      </c>
      <c r="G76" s="99" t="str">
        <f t="shared" si="20"/>
        <v>--</v>
      </c>
      <c r="H76" s="99" t="str">
        <f t="shared" si="20"/>
        <v>--</v>
      </c>
      <c r="I76" s="99" t="str">
        <f t="shared" si="20"/>
        <v>--</v>
      </c>
      <c r="J76" s="417" t="str">
        <f>CONCATENATE(J75,J75)</f>
        <v>--</v>
      </c>
      <c r="K76" s="391" t="str">
        <f>CONCATENATE(K75,K75)</f>
        <v>--</v>
      </c>
    </row>
    <row r="77" spans="1:11" ht="24.75" customHeight="1">
      <c r="A77" s="398"/>
      <c r="B77" s="637" t="str">
        <f>'Match specific timetable 6 Club'!C36</f>
        <v>U17 Women (A + N/S)</v>
      </c>
      <c r="C77" s="291" t="s">
        <v>171</v>
      </c>
      <c r="D77" s="99" t="str">
        <f>Teamsetup!$D$4</f>
        <v>-</v>
      </c>
      <c r="E77" s="99" t="str">
        <f>Teamsetup!$D$9</f>
        <v>-</v>
      </c>
      <c r="F77" s="99" t="str">
        <f>Teamsetup!$D$6</f>
        <v>-</v>
      </c>
      <c r="G77" s="99" t="str">
        <f>Teamsetup!$D$7</f>
        <v>-</v>
      </c>
      <c r="H77" s="99" t="str">
        <f>Teamsetup!$D$5</f>
        <v>-</v>
      </c>
      <c r="I77" s="99" t="str">
        <f>Teamsetup!$D$3</f>
        <v>-</v>
      </c>
      <c r="J77" s="417" t="str">
        <f>Teamsetup!$D$10</f>
        <v>-</v>
      </c>
      <c r="K77" s="391" t="str">
        <f>Teamsetup!$D$8</f>
        <v>-</v>
      </c>
    </row>
    <row r="78" spans="1:11" ht="24.75" customHeight="1">
      <c r="A78" s="398"/>
      <c r="B78" s="638" t="str">
        <f>'[1]Match specific timetable'!C47</f>
        <v>Sen. Women</v>
      </c>
      <c r="C78" s="291"/>
      <c r="D78" s="495" t="s">
        <v>330</v>
      </c>
      <c r="E78" s="496"/>
      <c r="F78" s="99"/>
      <c r="G78" s="99"/>
      <c r="H78" s="99"/>
      <c r="I78" s="390"/>
      <c r="J78" s="391"/>
      <c r="K78" s="391"/>
    </row>
    <row r="79" spans="1:11" ht="24.75" customHeight="1">
      <c r="A79" s="398"/>
      <c r="B79" s="637" t="str">
        <f>'Match specific timetable 6 Club'!C37</f>
        <v>U15 Boys</v>
      </c>
      <c r="C79" s="291" t="s">
        <v>171</v>
      </c>
      <c r="D79" s="99" t="str">
        <f>Teamsetup!$D$5</f>
        <v>-</v>
      </c>
      <c r="E79" s="99" t="str">
        <f>Teamsetup!$D$6</f>
        <v>-</v>
      </c>
      <c r="F79" s="99" t="str">
        <f>Teamsetup!$D$7</f>
        <v>-</v>
      </c>
      <c r="G79" s="99" t="str">
        <f>Teamsetup!$D$8</f>
        <v>-</v>
      </c>
      <c r="H79" s="99" t="str">
        <f>Teamsetup!$D$3</f>
        <v>-</v>
      </c>
      <c r="I79" s="99" t="str">
        <f>Teamsetup!$D$4</f>
        <v>-</v>
      </c>
      <c r="J79" s="417" t="str">
        <f>Teamsetup!$D$9</f>
        <v>-</v>
      </c>
      <c r="K79" s="391" t="str">
        <f>Teamsetup!$D$10</f>
        <v>-</v>
      </c>
    </row>
    <row r="80" spans="1:11" ht="24.75" customHeight="1" thickBot="1">
      <c r="A80" s="399"/>
      <c r="B80" s="649" t="str">
        <f>'[1]Match specific timetable'!C49</f>
        <v>U15 Boys</v>
      </c>
      <c r="C80" s="292" t="s">
        <v>172</v>
      </c>
      <c r="D80" s="101" t="str">
        <f aca="true" t="shared" si="21" ref="D80:K80">CONCATENATE(D79,D79)</f>
        <v>--</v>
      </c>
      <c r="E80" s="101" t="str">
        <f t="shared" si="21"/>
        <v>--</v>
      </c>
      <c r="F80" s="101" t="str">
        <f t="shared" si="21"/>
        <v>--</v>
      </c>
      <c r="G80" s="101" t="str">
        <f t="shared" si="21"/>
        <v>--</v>
      </c>
      <c r="H80" s="101" t="str">
        <f t="shared" si="21"/>
        <v>--</v>
      </c>
      <c r="I80" s="101" t="str">
        <f t="shared" si="21"/>
        <v>--</v>
      </c>
      <c r="J80" s="418" t="str">
        <f t="shared" si="21"/>
        <v>--</v>
      </c>
      <c r="K80" s="393" t="str">
        <f t="shared" si="21"/>
        <v>--</v>
      </c>
    </row>
    <row r="81" spans="1:9" ht="16.5" thickBot="1">
      <c r="A81" s="396"/>
      <c r="B81" s="113"/>
      <c r="C81" s="113"/>
      <c r="D81" s="113"/>
      <c r="E81" s="113"/>
      <c r="F81" s="113"/>
      <c r="G81" s="113"/>
      <c r="H81" s="113"/>
      <c r="I81" s="113"/>
    </row>
    <row r="82" spans="1:11" ht="24.75" customHeight="1">
      <c r="A82" s="394" t="str">
        <f>'Match specific timetable 6 Club'!B39</f>
        <v>1500m</v>
      </c>
      <c r="B82" s="645" t="str">
        <f>'Match specific timetable 6 Club'!C39</f>
        <v>U13 Girls</v>
      </c>
      <c r="C82" s="650" t="s">
        <v>176</v>
      </c>
      <c r="D82" s="122" t="str">
        <f>Teamsetup!$D$3</f>
        <v>-</v>
      </c>
      <c r="E82" s="97" t="str">
        <f>Teamsetup!$D$10</f>
        <v>-</v>
      </c>
      <c r="F82" s="97" t="str">
        <f>Teamsetup!$D$4</f>
        <v>-</v>
      </c>
      <c r="G82" s="97" t="str">
        <f>Teamsetup!$D$5</f>
        <v>-</v>
      </c>
      <c r="H82" s="97" t="str">
        <f>Teamsetup!$D$6</f>
        <v>-</v>
      </c>
      <c r="I82" s="97" t="str">
        <f>Teamsetup!$D$7</f>
        <v>-</v>
      </c>
      <c r="J82" s="388" t="str">
        <f>Teamsetup!$D$8</f>
        <v>-</v>
      </c>
      <c r="K82" s="389" t="str">
        <f>Teamsetup!$D$9</f>
        <v>-</v>
      </c>
    </row>
    <row r="83" spans="1:11" ht="24.75" customHeight="1">
      <c r="A83" s="93">
        <f>'Match specific timetable 6 Club'!A39</f>
        <v>15.15</v>
      </c>
      <c r="B83" s="638"/>
      <c r="C83" s="642"/>
      <c r="D83" s="120" t="str">
        <f aca="true" t="shared" si="22" ref="D83:I83">CONCATENATE(D82,D82)</f>
        <v>--</v>
      </c>
      <c r="E83" s="99" t="str">
        <f t="shared" si="22"/>
        <v>--</v>
      </c>
      <c r="F83" s="99" t="str">
        <f t="shared" si="22"/>
        <v>--</v>
      </c>
      <c r="G83" s="99" t="str">
        <f t="shared" si="22"/>
        <v>--</v>
      </c>
      <c r="H83" s="99" t="str">
        <f t="shared" si="22"/>
        <v>--</v>
      </c>
      <c r="I83" s="99" t="str">
        <f t="shared" si="22"/>
        <v>--</v>
      </c>
      <c r="J83" s="390" t="str">
        <f>CONCATENATE(J82,J82)</f>
        <v>--</v>
      </c>
      <c r="K83" s="391" t="str">
        <f>CONCATENATE(K82,K82)</f>
        <v>--</v>
      </c>
    </row>
    <row r="84" spans="1:11" ht="24.75" customHeight="1">
      <c r="A84" s="56"/>
      <c r="B84" s="637" t="str">
        <f>'Match specific timetable 6 Club'!C40</f>
        <v>U15 Girls</v>
      </c>
      <c r="C84" s="641" t="s">
        <v>176</v>
      </c>
      <c r="D84" s="120" t="str">
        <f>Teamsetup!$D$4</f>
        <v>-</v>
      </c>
      <c r="E84" s="99" t="str">
        <f>Teamsetup!$D$5</f>
        <v>-</v>
      </c>
      <c r="F84" s="99" t="str">
        <f>Teamsetup!$D$6</f>
        <v>-</v>
      </c>
      <c r="G84" s="99" t="str">
        <f>Teamsetup!$D$7</f>
        <v>-</v>
      </c>
      <c r="H84" s="99" t="str">
        <f>Teamsetup!$D$8</f>
        <v>-</v>
      </c>
      <c r="I84" s="99" t="str">
        <f>Teamsetup!$D$3</f>
        <v>-</v>
      </c>
      <c r="J84" s="390" t="str">
        <f>Teamsetup!$D$9</f>
        <v>-</v>
      </c>
      <c r="K84" s="391" t="str">
        <f>Teamsetup!$D$10</f>
        <v>-</v>
      </c>
    </row>
    <row r="85" spans="1:11" ht="24.75" customHeight="1">
      <c r="A85" s="412"/>
      <c r="B85" s="638"/>
      <c r="C85" s="642"/>
      <c r="D85" s="120" t="str">
        <f aca="true" t="shared" si="23" ref="D85:I85">CONCATENATE(D84,D84)</f>
        <v>--</v>
      </c>
      <c r="E85" s="99" t="str">
        <f t="shared" si="23"/>
        <v>--</v>
      </c>
      <c r="F85" s="99" t="str">
        <f t="shared" si="23"/>
        <v>--</v>
      </c>
      <c r="G85" s="99" t="str">
        <f t="shared" si="23"/>
        <v>--</v>
      </c>
      <c r="H85" s="99" t="str">
        <f t="shared" si="23"/>
        <v>--</v>
      </c>
      <c r="I85" s="99" t="str">
        <f t="shared" si="23"/>
        <v>--</v>
      </c>
      <c r="J85" s="390" t="str">
        <f>CONCATENATE(J84,J84)</f>
        <v>--</v>
      </c>
      <c r="K85" s="391" t="str">
        <f>CONCATENATE(K84,K84)</f>
        <v>--</v>
      </c>
    </row>
    <row r="86" spans="1:11" ht="24.75" customHeight="1">
      <c r="A86" s="412"/>
      <c r="B86" s="637" t="str">
        <f>'Match specific timetable 6 Club'!C41</f>
        <v>U17 Women + Sen. Women</v>
      </c>
      <c r="C86" s="641" t="s">
        <v>176</v>
      </c>
      <c r="D86" s="120" t="str">
        <f>Teamsetup!$D$5</f>
        <v>-</v>
      </c>
      <c r="E86" s="99" t="str">
        <f>Teamsetup!$D$9</f>
        <v>-</v>
      </c>
      <c r="F86" s="99" t="str">
        <f>Teamsetup!$D$10</f>
        <v>-</v>
      </c>
      <c r="G86" s="99" t="str">
        <f>Teamsetup!$D$4</f>
        <v>-</v>
      </c>
      <c r="H86" s="99" t="str">
        <f>Teamsetup!$D$3</f>
        <v>-</v>
      </c>
      <c r="I86" s="99" t="str">
        <f>Teamsetup!$D$6</f>
        <v>-</v>
      </c>
      <c r="J86" s="390" t="str">
        <f>Teamsetup!$D$7</f>
        <v>-</v>
      </c>
      <c r="K86" s="391" t="str">
        <f>Teamsetup!$D$8</f>
        <v>-</v>
      </c>
    </row>
    <row r="87" spans="1:11" ht="24.75" customHeight="1">
      <c r="A87" s="412"/>
      <c r="B87" s="638"/>
      <c r="C87" s="642"/>
      <c r="D87" s="120" t="str">
        <f aca="true" t="shared" si="24" ref="D87:I87">CONCATENATE(D86,D86)</f>
        <v>--</v>
      </c>
      <c r="E87" s="99" t="str">
        <f t="shared" si="24"/>
        <v>--</v>
      </c>
      <c r="F87" s="99" t="str">
        <f t="shared" si="24"/>
        <v>--</v>
      </c>
      <c r="G87" s="99" t="str">
        <f t="shared" si="24"/>
        <v>--</v>
      </c>
      <c r="H87" s="99" t="str">
        <f t="shared" si="24"/>
        <v>--</v>
      </c>
      <c r="I87" s="99" t="str">
        <f t="shared" si="24"/>
        <v>--</v>
      </c>
      <c r="J87" s="390" t="str">
        <f>CONCATENATE(J86,J86)</f>
        <v>--</v>
      </c>
      <c r="K87" s="391" t="str">
        <f>CONCATENATE(K86,K86)</f>
        <v>--</v>
      </c>
    </row>
    <row r="88" spans="1:11" ht="24.75" customHeight="1">
      <c r="A88" s="412"/>
      <c r="B88" s="637" t="str">
        <f>'Match specific timetable 6 Club'!C42</f>
        <v>U13 Boys</v>
      </c>
      <c r="C88" s="641" t="s">
        <v>176</v>
      </c>
      <c r="D88" s="120" t="str">
        <f>Teamsetup!$D$10</f>
        <v>-</v>
      </c>
      <c r="E88" s="99" t="str">
        <f>Teamsetup!$D$6</f>
        <v>-</v>
      </c>
      <c r="F88" s="99" t="str">
        <f>Teamsetup!$D$7</f>
        <v>-</v>
      </c>
      <c r="G88" s="99" t="str">
        <f>Teamsetup!$D$8</f>
        <v>-</v>
      </c>
      <c r="H88" s="99" t="str">
        <f>Teamsetup!$D$3</f>
        <v>-</v>
      </c>
      <c r="I88" s="99" t="str">
        <f>Teamsetup!$D$4</f>
        <v>-</v>
      </c>
      <c r="J88" s="390" t="str">
        <f>Teamsetup!$D$5</f>
        <v>-</v>
      </c>
      <c r="K88" s="391" t="str">
        <f>Teamsetup!$D$9</f>
        <v>-</v>
      </c>
    </row>
    <row r="89" spans="1:11" ht="24.75" customHeight="1">
      <c r="A89" s="412"/>
      <c r="B89" s="638"/>
      <c r="C89" s="642"/>
      <c r="D89" s="120" t="str">
        <f aca="true" t="shared" si="25" ref="D89:I89">CONCATENATE(D88,D88)</f>
        <v>--</v>
      </c>
      <c r="E89" s="99" t="str">
        <f t="shared" si="25"/>
        <v>--</v>
      </c>
      <c r="F89" s="99" t="str">
        <f t="shared" si="25"/>
        <v>--</v>
      </c>
      <c r="G89" s="99" t="str">
        <f t="shared" si="25"/>
        <v>--</v>
      </c>
      <c r="H89" s="99" t="str">
        <f t="shared" si="25"/>
        <v>--</v>
      </c>
      <c r="I89" s="99" t="str">
        <f t="shared" si="25"/>
        <v>--</v>
      </c>
      <c r="J89" s="390" t="str">
        <f>CONCATENATE(J88,J88)</f>
        <v>--</v>
      </c>
      <c r="K89" s="391" t="str">
        <f>CONCATENATE(K88,K88)</f>
        <v>--</v>
      </c>
    </row>
    <row r="90" spans="1:11" ht="24.75" customHeight="1">
      <c r="A90" s="412"/>
      <c r="B90" s="637" t="str">
        <f>'Match specific timetable 6 Club'!C43</f>
        <v>U15 Boys</v>
      </c>
      <c r="C90" s="641" t="s">
        <v>176</v>
      </c>
      <c r="D90" s="120" t="str">
        <f>Teamsetup!$D$7</f>
        <v>-</v>
      </c>
      <c r="E90" s="99" t="str">
        <f>Teamsetup!$D$8</f>
        <v>-</v>
      </c>
      <c r="F90" s="99" t="str">
        <f>Teamsetup!$D$10</f>
        <v>-</v>
      </c>
      <c r="G90" s="99" t="str">
        <f>Teamsetup!$D$3</f>
        <v>-</v>
      </c>
      <c r="H90" s="99" t="str">
        <f>Teamsetup!$D$4</f>
        <v>-</v>
      </c>
      <c r="I90" s="99" t="str">
        <f>Teamsetup!$D$5</f>
        <v>-</v>
      </c>
      <c r="J90" s="390" t="str">
        <f>Teamsetup!$D$9</f>
        <v>-</v>
      </c>
      <c r="K90" s="391" t="str">
        <f>Teamsetup!$D$6</f>
        <v>-</v>
      </c>
    </row>
    <row r="91" spans="1:11" ht="24.75" customHeight="1">
      <c r="A91" s="412"/>
      <c r="B91" s="638"/>
      <c r="C91" s="642"/>
      <c r="D91" s="120" t="str">
        <f aca="true" t="shared" si="26" ref="D91:I91">CONCATENATE(D90,D90)</f>
        <v>--</v>
      </c>
      <c r="E91" s="99" t="str">
        <f t="shared" si="26"/>
        <v>--</v>
      </c>
      <c r="F91" s="99" t="str">
        <f t="shared" si="26"/>
        <v>--</v>
      </c>
      <c r="G91" s="99" t="str">
        <f t="shared" si="26"/>
        <v>--</v>
      </c>
      <c r="H91" s="99" t="str">
        <f t="shared" si="26"/>
        <v>--</v>
      </c>
      <c r="I91" s="99" t="str">
        <f t="shared" si="26"/>
        <v>--</v>
      </c>
      <c r="J91" s="390" t="str">
        <f>CONCATENATE(J90,J90)</f>
        <v>--</v>
      </c>
      <c r="K91" s="391" t="str">
        <f>CONCATENATE(K90,K90)</f>
        <v>--</v>
      </c>
    </row>
    <row r="92" spans="1:11" ht="24.75" customHeight="1">
      <c r="A92" s="412"/>
      <c r="B92" s="637" t="str">
        <f>'Match specific timetable 6 Club'!C44</f>
        <v>U17 Men + Sen Men</v>
      </c>
      <c r="C92" s="641" t="s">
        <v>176</v>
      </c>
      <c r="D92" s="120" t="str">
        <f>Teamsetup!$D$8</f>
        <v>-</v>
      </c>
      <c r="E92" s="99" t="str">
        <f>Teamsetup!$D$3</f>
        <v>-</v>
      </c>
      <c r="F92" s="99" t="str">
        <f>Teamsetup!$D$4</f>
        <v>-</v>
      </c>
      <c r="G92" s="99" t="str">
        <f>Teamsetup!$D$5</f>
        <v>-</v>
      </c>
      <c r="H92" s="99" t="str">
        <f>Teamsetup!$D$6</f>
        <v>-</v>
      </c>
      <c r="I92" s="99" t="str">
        <f>Teamsetup!$D$9</f>
        <v>-</v>
      </c>
      <c r="J92" s="390" t="str">
        <f>Teamsetup!$D$7</f>
        <v>-</v>
      </c>
      <c r="K92" s="391" t="str">
        <f>Teamsetup!$D$10</f>
        <v>-</v>
      </c>
    </row>
    <row r="93" spans="1:11" ht="24.75" customHeight="1" thickBot="1">
      <c r="A93" s="413"/>
      <c r="B93" s="649"/>
      <c r="C93" s="643"/>
      <c r="D93" s="121" t="str">
        <f aca="true" t="shared" si="27" ref="D93:I93">CONCATENATE(D92,D92)</f>
        <v>--</v>
      </c>
      <c r="E93" s="101" t="str">
        <f t="shared" si="27"/>
        <v>--</v>
      </c>
      <c r="F93" s="101" t="str">
        <f t="shared" si="27"/>
        <v>--</v>
      </c>
      <c r="G93" s="101" t="str">
        <f t="shared" si="27"/>
        <v>--</v>
      </c>
      <c r="H93" s="101" t="str">
        <f t="shared" si="27"/>
        <v>--</v>
      </c>
      <c r="I93" s="101" t="str">
        <f t="shared" si="27"/>
        <v>--</v>
      </c>
      <c r="J93" s="392" t="str">
        <f>CONCATENATE(J92,J92)</f>
        <v>--</v>
      </c>
      <c r="K93" s="393" t="str">
        <f>CONCATENATE(K92,K92)</f>
        <v>--</v>
      </c>
    </row>
    <row r="94" spans="1:9" ht="17.25" customHeight="1" thickBot="1">
      <c r="A94" s="173"/>
      <c r="B94" s="115"/>
      <c r="C94" s="115"/>
      <c r="D94" s="115"/>
      <c r="E94" s="115"/>
      <c r="F94" s="115"/>
      <c r="G94" s="115"/>
      <c r="H94" s="115"/>
      <c r="I94" s="115"/>
    </row>
    <row r="95" spans="1:11" ht="24.75" customHeight="1">
      <c r="A95" s="368" t="str">
        <f>'Match specific timetable 6 Club'!B47</f>
        <v>200m</v>
      </c>
      <c r="B95" s="645" t="str">
        <f>'Match specific timetable 6 Club'!C47</f>
        <v>U13 Girls</v>
      </c>
      <c r="C95" s="103" t="s">
        <v>171</v>
      </c>
      <c r="D95" s="122" t="str">
        <f>Teamsetup!$D$5</f>
        <v>-</v>
      </c>
      <c r="E95" s="97" t="str">
        <f>Teamsetup!$D$10</f>
        <v>-</v>
      </c>
      <c r="F95" s="97" t="str">
        <f>Teamsetup!$D$6</f>
        <v>-</v>
      </c>
      <c r="G95" s="97" t="str">
        <f>Teamsetup!$D$7</f>
        <v>-</v>
      </c>
      <c r="H95" s="97" t="str">
        <f>Teamsetup!$D$9</f>
        <v>-</v>
      </c>
      <c r="I95" s="97" t="str">
        <f>Teamsetup!$D$8</f>
        <v>-</v>
      </c>
      <c r="J95" s="388" t="str">
        <f>Teamsetup!$D$3</f>
        <v>-</v>
      </c>
      <c r="K95" s="389" t="str">
        <f>Teamsetup!$D$4</f>
        <v>-</v>
      </c>
    </row>
    <row r="96" spans="1:11" ht="24.75" customHeight="1">
      <c r="A96" s="93">
        <f>'Match specific timetable 6 Club'!A47</f>
        <v>16.05</v>
      </c>
      <c r="B96" s="638"/>
      <c r="C96" s="291" t="s">
        <v>172</v>
      </c>
      <c r="D96" s="120" t="str">
        <f>CONCATENATE(D95,D95)</f>
        <v>--</v>
      </c>
      <c r="E96" s="99" t="str">
        <f aca="true" t="shared" si="28" ref="E96:K96">CONCATENATE(E95,E95)</f>
        <v>--</v>
      </c>
      <c r="F96" s="99" t="str">
        <f t="shared" si="28"/>
        <v>--</v>
      </c>
      <c r="G96" s="99" t="str">
        <f t="shared" si="28"/>
        <v>--</v>
      </c>
      <c r="H96" s="99" t="str">
        <f t="shared" si="28"/>
        <v>--</v>
      </c>
      <c r="I96" s="99" t="str">
        <f t="shared" si="28"/>
        <v>--</v>
      </c>
      <c r="J96" s="390" t="str">
        <f t="shared" si="28"/>
        <v>--</v>
      </c>
      <c r="K96" s="391" t="str">
        <f t="shared" si="28"/>
        <v>--</v>
      </c>
    </row>
    <row r="97" spans="1:11" ht="24.75" customHeight="1">
      <c r="A97" s="412"/>
      <c r="B97" s="637" t="str">
        <f>'Match specific timetable 6 Club'!C48</f>
        <v>U15 Girls</v>
      </c>
      <c r="C97" s="291" t="s">
        <v>171</v>
      </c>
      <c r="D97" s="120" t="str">
        <f>Teamsetup!$D$6</f>
        <v>-</v>
      </c>
      <c r="E97" s="99" t="str">
        <f>Teamsetup!$D$7</f>
        <v>-</v>
      </c>
      <c r="F97" s="99" t="str">
        <f>Teamsetup!$D$10</f>
        <v>-</v>
      </c>
      <c r="G97" s="99" t="str">
        <f>Teamsetup!$D$9</f>
        <v>-</v>
      </c>
      <c r="H97" s="99" t="str">
        <f>Teamsetup!$D$8</f>
        <v>-</v>
      </c>
      <c r="I97" s="99" t="str">
        <f>Teamsetup!$D$3</f>
        <v>-</v>
      </c>
      <c r="J97" s="390" t="str">
        <f>Teamsetup!$D$4</f>
        <v>-</v>
      </c>
      <c r="K97" s="391" t="str">
        <f>Teamsetup!$D$5</f>
        <v>-</v>
      </c>
    </row>
    <row r="98" spans="1:11" ht="24.75" customHeight="1">
      <c r="A98" s="412"/>
      <c r="B98" s="638"/>
      <c r="C98" s="291" t="s">
        <v>172</v>
      </c>
      <c r="D98" s="120" t="str">
        <f aca="true" t="shared" si="29" ref="D98:K100">CONCATENATE(D97,D97)</f>
        <v>--</v>
      </c>
      <c r="E98" s="99" t="str">
        <f t="shared" si="29"/>
        <v>--</v>
      </c>
      <c r="F98" s="99" t="str">
        <f t="shared" si="29"/>
        <v>--</v>
      </c>
      <c r="G98" s="99" t="str">
        <f t="shared" si="29"/>
        <v>--</v>
      </c>
      <c r="H98" s="99" t="str">
        <f t="shared" si="29"/>
        <v>--</v>
      </c>
      <c r="I98" s="99" t="str">
        <f t="shared" si="29"/>
        <v>--</v>
      </c>
      <c r="J98" s="390" t="str">
        <f t="shared" si="29"/>
        <v>--</v>
      </c>
      <c r="K98" s="391" t="str">
        <f t="shared" si="29"/>
        <v>--</v>
      </c>
    </row>
    <row r="99" spans="1:11" ht="24.75" customHeight="1">
      <c r="A99" s="412"/>
      <c r="B99" s="637" t="str">
        <f>'Match specific timetable 6 Club'!C49</f>
        <v>U17 Women</v>
      </c>
      <c r="C99" s="291" t="s">
        <v>171</v>
      </c>
      <c r="D99" s="120" t="str">
        <f>Teamsetup!$D$7</f>
        <v>-</v>
      </c>
      <c r="E99" s="99" t="str">
        <f>Teamsetup!$D$9</f>
        <v>-</v>
      </c>
      <c r="F99" s="99" t="str">
        <f>Teamsetup!$D$8</f>
        <v>-</v>
      </c>
      <c r="G99" s="99" t="str">
        <f>Teamsetup!$D$10</f>
        <v>-</v>
      </c>
      <c r="H99" s="99" t="str">
        <f>Teamsetup!$D$3</f>
        <v>-</v>
      </c>
      <c r="I99" s="99" t="str">
        <f>Teamsetup!$D$4</f>
        <v>-</v>
      </c>
      <c r="J99" s="390" t="str">
        <f>Teamsetup!$D$5</f>
        <v>-</v>
      </c>
      <c r="K99" s="391" t="str">
        <f>Teamsetup!$D$6</f>
        <v>-</v>
      </c>
    </row>
    <row r="100" spans="1:11" ht="24.75" customHeight="1">
      <c r="A100" s="412"/>
      <c r="B100" s="638"/>
      <c r="C100" s="291" t="s">
        <v>172</v>
      </c>
      <c r="D100" s="503" t="str">
        <f t="shared" si="29"/>
        <v>--</v>
      </c>
      <c r="E100" s="99" t="str">
        <f t="shared" si="29"/>
        <v>--</v>
      </c>
      <c r="F100" s="99" t="str">
        <f t="shared" si="29"/>
        <v>--</v>
      </c>
      <c r="G100" s="99" t="str">
        <f t="shared" si="29"/>
        <v>--</v>
      </c>
      <c r="H100" s="99" t="str">
        <f t="shared" si="29"/>
        <v>--</v>
      </c>
      <c r="I100" s="390" t="str">
        <f t="shared" si="29"/>
        <v>--</v>
      </c>
      <c r="J100" s="391" t="str">
        <f t="shared" si="29"/>
        <v>--</v>
      </c>
      <c r="K100" s="391" t="str">
        <f t="shared" si="29"/>
        <v>--</v>
      </c>
    </row>
    <row r="101" spans="1:11" ht="24.75" customHeight="1">
      <c r="A101" s="414"/>
      <c r="B101" s="637" t="str">
        <f>'Match specific timetable 6 Club'!C50</f>
        <v>Sen. Women</v>
      </c>
      <c r="C101" s="291" t="s">
        <v>171</v>
      </c>
      <c r="D101" s="120" t="str">
        <f>Teamsetup!$D$8</f>
        <v>-</v>
      </c>
      <c r="E101" s="99" t="str">
        <f>Teamsetup!$D$3</f>
        <v>-</v>
      </c>
      <c r="F101" s="99" t="str">
        <f>Teamsetup!$D$4</f>
        <v>-</v>
      </c>
      <c r="G101" s="99" t="str">
        <f>Teamsetup!$D$5</f>
        <v>-</v>
      </c>
      <c r="H101" s="99" t="str">
        <f>Teamsetup!$D$10</f>
        <v>-</v>
      </c>
      <c r="I101" s="99" t="str">
        <f>Teamsetup!$D$6</f>
        <v>-</v>
      </c>
      <c r="J101" s="390" t="str">
        <f>Teamsetup!$D$7</f>
        <v>-</v>
      </c>
      <c r="K101" s="391" t="str">
        <f>Teamsetup!$D$9</f>
        <v>-</v>
      </c>
    </row>
    <row r="102" spans="1:11" ht="24.75" customHeight="1">
      <c r="A102" s="414"/>
      <c r="B102" s="638"/>
      <c r="C102" s="291" t="s">
        <v>172</v>
      </c>
      <c r="D102" s="120" t="str">
        <f aca="true" t="shared" si="30" ref="D102:K102">CONCATENATE(D101,D101)</f>
        <v>--</v>
      </c>
      <c r="E102" s="99" t="str">
        <f t="shared" si="30"/>
        <v>--</v>
      </c>
      <c r="F102" s="99" t="str">
        <f t="shared" si="30"/>
        <v>--</v>
      </c>
      <c r="G102" s="99" t="str">
        <f t="shared" si="30"/>
        <v>--</v>
      </c>
      <c r="H102" s="99" t="str">
        <f t="shared" si="30"/>
        <v>--</v>
      </c>
      <c r="I102" s="99" t="str">
        <f t="shared" si="30"/>
        <v>--</v>
      </c>
      <c r="J102" s="390" t="str">
        <f t="shared" si="30"/>
        <v>--</v>
      </c>
      <c r="K102" s="391" t="str">
        <f t="shared" si="30"/>
        <v>--</v>
      </c>
    </row>
    <row r="103" spans="1:11" ht="24.75" customHeight="1">
      <c r="A103" s="412"/>
      <c r="B103" s="637" t="str">
        <f>'Match specific timetable 6 Club'!C51</f>
        <v>U13 Boys</v>
      </c>
      <c r="C103" s="291" t="s">
        <v>171</v>
      </c>
      <c r="D103" s="120" t="str">
        <f>Teamsetup!$D$3</f>
        <v>-</v>
      </c>
      <c r="E103" s="99" t="str">
        <f>Teamsetup!$D$4</f>
        <v>-</v>
      </c>
      <c r="F103" s="99" t="str">
        <f>Teamsetup!$D$5</f>
        <v>-</v>
      </c>
      <c r="G103" s="99" t="str">
        <f>Teamsetup!$D$6</f>
        <v>-</v>
      </c>
      <c r="H103" s="99" t="str">
        <f>Teamsetup!$D$7</f>
        <v>-</v>
      </c>
      <c r="I103" s="99" t="str">
        <f>Teamsetup!$D$10</f>
        <v>-</v>
      </c>
      <c r="J103" s="390" t="str">
        <f>Teamsetup!$D$9</f>
        <v>-</v>
      </c>
      <c r="K103" s="391" t="str">
        <f>Teamsetup!$D$8</f>
        <v>-</v>
      </c>
    </row>
    <row r="104" spans="1:11" ht="24.75" customHeight="1">
      <c r="A104" s="412"/>
      <c r="B104" s="638"/>
      <c r="C104" s="291" t="s">
        <v>172</v>
      </c>
      <c r="D104" s="120" t="str">
        <f aca="true" t="shared" si="31" ref="D104:K104">CONCATENATE(D103,D103)</f>
        <v>--</v>
      </c>
      <c r="E104" s="99" t="str">
        <f t="shared" si="31"/>
        <v>--</v>
      </c>
      <c r="F104" s="99" t="str">
        <f t="shared" si="31"/>
        <v>--</v>
      </c>
      <c r="G104" s="99" t="str">
        <f t="shared" si="31"/>
        <v>--</v>
      </c>
      <c r="H104" s="99" t="str">
        <f t="shared" si="31"/>
        <v>--</v>
      </c>
      <c r="I104" s="99" t="str">
        <f t="shared" si="31"/>
        <v>--</v>
      </c>
      <c r="J104" s="390" t="str">
        <f t="shared" si="31"/>
        <v>--</v>
      </c>
      <c r="K104" s="391" t="str">
        <f t="shared" si="31"/>
        <v>--</v>
      </c>
    </row>
    <row r="105" spans="1:11" ht="24.75" customHeight="1">
      <c r="A105" s="412"/>
      <c r="B105" s="637" t="str">
        <f>'Match specific timetable 6 Club'!C52</f>
        <v>U15 Boys</v>
      </c>
      <c r="C105" s="291" t="s">
        <v>171</v>
      </c>
      <c r="D105" s="120" t="str">
        <f>Teamsetup!$D$9</f>
        <v>-</v>
      </c>
      <c r="E105" s="99" t="str">
        <f>Teamsetup!$D$4</f>
        <v>-</v>
      </c>
      <c r="F105" s="99" t="str">
        <f>Teamsetup!$D$5</f>
        <v>-</v>
      </c>
      <c r="G105" s="99" t="str">
        <f>Teamsetup!$D$6</f>
        <v>-</v>
      </c>
      <c r="H105" s="99" t="str">
        <f>Teamsetup!$D$7</f>
        <v>-</v>
      </c>
      <c r="I105" s="99" t="str">
        <f>Teamsetup!$D$8</f>
        <v>-</v>
      </c>
      <c r="J105" s="390" t="str">
        <f>Teamsetup!$D$10</f>
        <v>-</v>
      </c>
      <c r="K105" s="391" t="str">
        <f>Teamsetup!$D$3</f>
        <v>-</v>
      </c>
    </row>
    <row r="106" spans="1:11" ht="24.75" customHeight="1">
      <c r="A106" s="412"/>
      <c r="B106" s="638"/>
      <c r="C106" s="291" t="s">
        <v>172</v>
      </c>
      <c r="D106" s="120" t="str">
        <f aca="true" t="shared" si="32" ref="D106:K106">CONCATENATE(D105,D105)</f>
        <v>--</v>
      </c>
      <c r="E106" s="99" t="str">
        <f t="shared" si="32"/>
        <v>--</v>
      </c>
      <c r="F106" s="99" t="str">
        <f t="shared" si="32"/>
        <v>--</v>
      </c>
      <c r="G106" s="99" t="str">
        <f t="shared" si="32"/>
        <v>--</v>
      </c>
      <c r="H106" s="99" t="str">
        <f t="shared" si="32"/>
        <v>--</v>
      </c>
      <c r="I106" s="99" t="str">
        <f t="shared" si="32"/>
        <v>--</v>
      </c>
      <c r="J106" s="390" t="str">
        <f t="shared" si="32"/>
        <v>--</v>
      </c>
      <c r="K106" s="391" t="str">
        <f t="shared" si="32"/>
        <v>--</v>
      </c>
    </row>
    <row r="107" spans="1:11" ht="24.75" customHeight="1">
      <c r="A107" s="412"/>
      <c r="B107" s="637" t="str">
        <f>'Match specific timetable 6 Club'!C53</f>
        <v>U17 Men</v>
      </c>
      <c r="C107" s="291" t="s">
        <v>171</v>
      </c>
      <c r="D107" s="120" t="str">
        <f>Teamsetup!$D$10</f>
        <v>-</v>
      </c>
      <c r="E107" s="99" t="str">
        <f>Teamsetup!$D$8</f>
        <v>-</v>
      </c>
      <c r="F107" s="99" t="str">
        <f>Teamsetup!$D$3</f>
        <v>-</v>
      </c>
      <c r="G107" s="99" t="str">
        <f>Teamsetup!$D$4</f>
        <v>-</v>
      </c>
      <c r="H107" s="99" t="str">
        <f>Teamsetup!$D$5</f>
        <v>-</v>
      </c>
      <c r="I107" s="99" t="str">
        <f>Teamsetup!$D$6</f>
        <v>-</v>
      </c>
      <c r="J107" s="390" t="str">
        <f>Teamsetup!$D$7</f>
        <v>-</v>
      </c>
      <c r="K107" s="391" t="str">
        <f>Teamsetup!$D$9</f>
        <v>-</v>
      </c>
    </row>
    <row r="108" spans="1:11" ht="24.75" customHeight="1">
      <c r="A108" s="412"/>
      <c r="B108" s="638"/>
      <c r="C108" s="291" t="s">
        <v>172</v>
      </c>
      <c r="D108" s="120" t="str">
        <f aca="true" t="shared" si="33" ref="D108:K108">CONCATENATE(D107,D107)</f>
        <v>--</v>
      </c>
      <c r="E108" s="99" t="str">
        <f t="shared" si="33"/>
        <v>--</v>
      </c>
      <c r="F108" s="99" t="str">
        <f t="shared" si="33"/>
        <v>--</v>
      </c>
      <c r="G108" s="99" t="str">
        <f t="shared" si="33"/>
        <v>--</v>
      </c>
      <c r="H108" s="99" t="str">
        <f t="shared" si="33"/>
        <v>--</v>
      </c>
      <c r="I108" s="99" t="str">
        <f t="shared" si="33"/>
        <v>--</v>
      </c>
      <c r="J108" s="390" t="str">
        <f t="shared" si="33"/>
        <v>--</v>
      </c>
      <c r="K108" s="391" t="str">
        <f t="shared" si="33"/>
        <v>--</v>
      </c>
    </row>
    <row r="109" spans="1:11" ht="24.75" customHeight="1">
      <c r="A109" s="412"/>
      <c r="B109" s="637" t="str">
        <f>'Match specific timetable 6 Club'!C54</f>
        <v>Sen Men</v>
      </c>
      <c r="C109" s="291" t="s">
        <v>171</v>
      </c>
      <c r="D109" s="120" t="str">
        <f>Teamsetup!$D$5</f>
        <v>-</v>
      </c>
      <c r="E109" s="99" t="str">
        <f>Teamsetup!$D$6</f>
        <v>-</v>
      </c>
      <c r="F109" s="99" t="str">
        <f>Teamsetup!$D$7</f>
        <v>-</v>
      </c>
      <c r="G109" s="99" t="str">
        <f>Teamsetup!$D$8</f>
        <v>-</v>
      </c>
      <c r="H109" s="99" t="str">
        <f>Teamsetup!$D$3</f>
        <v>-</v>
      </c>
      <c r="I109" s="99" t="str">
        <f>Teamsetup!$D$4</f>
        <v>-</v>
      </c>
      <c r="J109" s="390" t="str">
        <f>Teamsetup!$D$9</f>
        <v>-</v>
      </c>
      <c r="K109" s="391" t="str">
        <f>Teamsetup!$D$10</f>
        <v>-</v>
      </c>
    </row>
    <row r="110" spans="1:11" ht="24.75" customHeight="1" thickBot="1">
      <c r="A110" s="413"/>
      <c r="B110" s="649"/>
      <c r="C110" s="292" t="s">
        <v>172</v>
      </c>
      <c r="D110" s="121" t="str">
        <f aca="true" t="shared" si="34" ref="D110:K110">CONCATENATE(D109,D109)</f>
        <v>--</v>
      </c>
      <c r="E110" s="101" t="str">
        <f t="shared" si="34"/>
        <v>--</v>
      </c>
      <c r="F110" s="101" t="str">
        <f t="shared" si="34"/>
        <v>--</v>
      </c>
      <c r="G110" s="101" t="str">
        <f t="shared" si="34"/>
        <v>--</v>
      </c>
      <c r="H110" s="101" t="str">
        <f t="shared" si="34"/>
        <v>--</v>
      </c>
      <c r="I110" s="101" t="str">
        <f t="shared" si="34"/>
        <v>--</v>
      </c>
      <c r="J110" s="392" t="str">
        <f t="shared" si="34"/>
        <v>--</v>
      </c>
      <c r="K110" s="393" t="str">
        <f t="shared" si="34"/>
        <v>--</v>
      </c>
    </row>
    <row r="111" spans="1:9" ht="15" customHeight="1" thickBot="1">
      <c r="A111" s="172"/>
      <c r="B111" s="115"/>
      <c r="C111" s="115"/>
      <c r="D111" s="115"/>
      <c r="E111" s="115"/>
      <c r="F111" s="115"/>
      <c r="G111" s="115"/>
      <c r="H111" s="115"/>
      <c r="I111" s="115"/>
    </row>
    <row r="112" spans="1:11" ht="30" customHeight="1">
      <c r="A112" s="395" t="str">
        <f>'Match specific timetable 6 Club'!B56</f>
        <v>4 x 100m</v>
      </c>
      <c r="B112" s="651" t="str">
        <f>'Match specific timetable 6 Club'!C56</f>
        <v>U13 Girls</v>
      </c>
      <c r="C112" s="652"/>
      <c r="D112" s="122" t="str">
        <f>Teamsetup!$D$4</f>
        <v>-</v>
      </c>
      <c r="E112" s="97" t="str">
        <f>Teamsetup!$D$6</f>
        <v>-</v>
      </c>
      <c r="F112" s="97" t="str">
        <f>Teamsetup!$D$3</f>
        <v>-</v>
      </c>
      <c r="G112" s="97" t="str">
        <f>Teamsetup!$D$5</f>
        <v>-</v>
      </c>
      <c r="H112" s="97" t="str">
        <f>Teamsetup!$D$10</f>
        <v>-</v>
      </c>
      <c r="I112" s="99" t="str">
        <f>Teamsetup!$D$7</f>
        <v>-</v>
      </c>
      <c r="J112" s="388" t="str">
        <f>Teamsetup!$D$9</f>
        <v>-</v>
      </c>
      <c r="K112" s="389" t="str">
        <f>Teamsetup!$D$8</f>
        <v>-</v>
      </c>
    </row>
    <row r="113" spans="1:11" ht="30" customHeight="1">
      <c r="A113" s="414" t="s">
        <v>161</v>
      </c>
      <c r="B113" s="639" t="str">
        <f>'Match specific timetable 6 Club'!C57</f>
        <v>U15 Girls</v>
      </c>
      <c r="C113" s="640"/>
      <c r="D113" s="120" t="str">
        <f>Teamsetup!$D$4</f>
        <v>-</v>
      </c>
      <c r="E113" s="99" t="str">
        <f>Teamsetup!$D$6</f>
        <v>-</v>
      </c>
      <c r="F113" s="99" t="str">
        <f>Teamsetup!$D$3</f>
        <v>-</v>
      </c>
      <c r="G113" s="99" t="str">
        <f>Teamsetup!$D$5</f>
        <v>-</v>
      </c>
      <c r="H113" s="99" t="str">
        <f>Teamsetup!$D$10</f>
        <v>-</v>
      </c>
      <c r="I113" s="99" t="str">
        <f>Teamsetup!$D$7</f>
        <v>-</v>
      </c>
      <c r="J113" s="390" t="str">
        <f>Teamsetup!$D$9</f>
        <v>-</v>
      </c>
      <c r="K113" s="391" t="str">
        <f>Teamsetup!$D$8</f>
        <v>-</v>
      </c>
    </row>
    <row r="114" spans="1:11" ht="30" customHeight="1">
      <c r="A114" s="93">
        <f>'Match specific timetable 6 Club'!A56</f>
        <v>16.5</v>
      </c>
      <c r="B114" s="653" t="str">
        <f>'Match specific timetable 6 Club'!C58</f>
        <v>U17 Women</v>
      </c>
      <c r="C114" s="654"/>
      <c r="D114" s="120" t="str">
        <f>Teamsetup!$D$4</f>
        <v>-</v>
      </c>
      <c r="E114" s="99" t="str">
        <f>Teamsetup!$D$6</f>
        <v>-</v>
      </c>
      <c r="F114" s="99" t="str">
        <f>Teamsetup!$D$3</f>
        <v>-</v>
      </c>
      <c r="G114" s="99" t="str">
        <f>Teamsetup!$D$5</f>
        <v>-</v>
      </c>
      <c r="H114" s="99" t="str">
        <f>Teamsetup!$D$10</f>
        <v>-</v>
      </c>
      <c r="I114" s="99" t="str">
        <f>Teamsetup!$D$7</f>
        <v>-</v>
      </c>
      <c r="J114" s="390" t="str">
        <f>Teamsetup!$D$9</f>
        <v>-</v>
      </c>
      <c r="K114" s="391" t="str">
        <f>Teamsetup!$D$8</f>
        <v>-</v>
      </c>
    </row>
    <row r="115" spans="1:11" ht="30" customHeight="1">
      <c r="A115" s="412"/>
      <c r="B115" s="639" t="str">
        <f>'Match specific timetable 6 Club'!C59</f>
        <v>Sen. Women</v>
      </c>
      <c r="C115" s="640"/>
      <c r="D115" s="120" t="str">
        <f>Teamsetup!$D$4</f>
        <v>-</v>
      </c>
      <c r="E115" s="99" t="str">
        <f>Teamsetup!$D$6</f>
        <v>-</v>
      </c>
      <c r="F115" s="99" t="str">
        <f>Teamsetup!$D$3</f>
        <v>-</v>
      </c>
      <c r="G115" s="99" t="str">
        <f>Teamsetup!$D$5</f>
        <v>-</v>
      </c>
      <c r="H115" s="99" t="str">
        <f>Teamsetup!$D$10</f>
        <v>-</v>
      </c>
      <c r="I115" s="99" t="str">
        <f>Teamsetup!$D$7</f>
        <v>-</v>
      </c>
      <c r="J115" s="390" t="str">
        <f>Teamsetup!$D$9</f>
        <v>-</v>
      </c>
      <c r="K115" s="391" t="str">
        <f>Teamsetup!$D$8</f>
        <v>-</v>
      </c>
    </row>
    <row r="116" spans="1:11" ht="30" customHeight="1">
      <c r="A116" s="412"/>
      <c r="B116" s="639" t="str">
        <f>'Match specific timetable 6 Club'!C60</f>
        <v>U13 Boys</v>
      </c>
      <c r="C116" s="640"/>
      <c r="D116" s="120" t="str">
        <f>Teamsetup!$D$4</f>
        <v>-</v>
      </c>
      <c r="E116" s="99" t="str">
        <f>Teamsetup!$D$6</f>
        <v>-</v>
      </c>
      <c r="F116" s="99" t="str">
        <f>Teamsetup!$D$3</f>
        <v>-</v>
      </c>
      <c r="G116" s="99" t="str">
        <f>Teamsetup!$D$5</f>
        <v>-</v>
      </c>
      <c r="H116" s="99" t="str">
        <f>Teamsetup!$D$10</f>
        <v>-</v>
      </c>
      <c r="I116" s="99" t="str">
        <f>Teamsetup!$D$7</f>
        <v>-</v>
      </c>
      <c r="J116" s="390" t="str">
        <f>Teamsetup!$D$9</f>
        <v>-</v>
      </c>
      <c r="K116" s="391" t="str">
        <f>Teamsetup!$D$8</f>
        <v>-</v>
      </c>
    </row>
    <row r="117" spans="1:11" ht="30" customHeight="1">
      <c r="A117" s="412"/>
      <c r="B117" s="639" t="str">
        <f>'Match specific timetable 6 Club'!C61</f>
        <v>U15 Boys</v>
      </c>
      <c r="C117" s="640"/>
      <c r="D117" s="120" t="str">
        <f>Teamsetup!$D$4</f>
        <v>-</v>
      </c>
      <c r="E117" s="99" t="str">
        <f>Teamsetup!$D$6</f>
        <v>-</v>
      </c>
      <c r="F117" s="99" t="str">
        <f>Teamsetup!$D$3</f>
        <v>-</v>
      </c>
      <c r="G117" s="99" t="str">
        <f>Teamsetup!$D$5</f>
        <v>-</v>
      </c>
      <c r="H117" s="99" t="str">
        <f>Teamsetup!$D$10</f>
        <v>-</v>
      </c>
      <c r="I117" s="99" t="str">
        <f>Teamsetup!$D$7</f>
        <v>-</v>
      </c>
      <c r="J117" s="390" t="str">
        <f>Teamsetup!$D$9</f>
        <v>-</v>
      </c>
      <c r="K117" s="391" t="str">
        <f>Teamsetup!$D$8</f>
        <v>-</v>
      </c>
    </row>
    <row r="118" spans="1:11" ht="30" customHeight="1">
      <c r="A118" s="412"/>
      <c r="B118" s="639" t="str">
        <f>'Match specific timetable 6 Club'!C62</f>
        <v>U17 Men</v>
      </c>
      <c r="C118" s="640"/>
      <c r="D118" s="120" t="str">
        <f>Teamsetup!$D$4</f>
        <v>-</v>
      </c>
      <c r="E118" s="99" t="str">
        <f>Teamsetup!$D$6</f>
        <v>-</v>
      </c>
      <c r="F118" s="99" t="str">
        <f>Teamsetup!$D$3</f>
        <v>-</v>
      </c>
      <c r="G118" s="99" t="str">
        <f>Teamsetup!$D$5</f>
        <v>-</v>
      </c>
      <c r="H118" s="99" t="str">
        <f>Teamsetup!$D$10</f>
        <v>-</v>
      </c>
      <c r="I118" s="99" t="str">
        <f>Teamsetup!$D$7</f>
        <v>-</v>
      </c>
      <c r="J118" s="390" t="str">
        <f>Teamsetup!$D$9</f>
        <v>-</v>
      </c>
      <c r="K118" s="391" t="str">
        <f>Teamsetup!$D$8</f>
        <v>-</v>
      </c>
    </row>
    <row r="119" spans="1:11" ht="30" customHeight="1" thickBot="1">
      <c r="A119" s="413"/>
      <c r="B119" s="655" t="str">
        <f>'Match specific timetable 6 Club'!C63</f>
        <v>Sen Men</v>
      </c>
      <c r="C119" s="656"/>
      <c r="D119" s="121" t="str">
        <f>Teamsetup!$D$4</f>
        <v>-</v>
      </c>
      <c r="E119" s="101" t="str">
        <f>Teamsetup!$D$6</f>
        <v>-</v>
      </c>
      <c r="F119" s="101" t="str">
        <f>Teamsetup!$D$3</f>
        <v>-</v>
      </c>
      <c r="G119" s="101" t="str">
        <f>Teamsetup!$D$5</f>
        <v>-</v>
      </c>
      <c r="H119" s="101" t="str">
        <f>Teamsetup!$D$10</f>
        <v>-</v>
      </c>
      <c r="I119" s="101" t="str">
        <f>Teamsetup!$D$7</f>
        <v>-</v>
      </c>
      <c r="J119" s="392" t="str">
        <f>Teamsetup!$D$9</f>
        <v>-</v>
      </c>
      <c r="K119" s="393" t="str">
        <f>Teamsetup!$D$8</f>
        <v>-</v>
      </c>
    </row>
    <row r="120" ht="15.75">
      <c r="A120" s="86"/>
    </row>
    <row r="121" spans="1:11" s="159" customFormat="1" ht="19.5" customHeight="1">
      <c r="A121" s="363"/>
      <c r="B121" s="363"/>
      <c r="C121" s="363"/>
      <c r="D121" s="363"/>
      <c r="E121" s="363"/>
      <c r="F121" s="363"/>
      <c r="G121" s="363"/>
      <c r="H121" s="363"/>
      <c r="I121" s="363"/>
      <c r="K121" s="84"/>
    </row>
    <row r="122" spans="1:11" s="159" customFormat="1" ht="19.5" customHeight="1">
      <c r="A122" s="363"/>
      <c r="B122" s="363"/>
      <c r="C122" s="363"/>
      <c r="D122" s="363"/>
      <c r="E122" s="363"/>
      <c r="F122" s="363"/>
      <c r="G122" s="363"/>
      <c r="H122" s="363"/>
      <c r="I122" s="363"/>
      <c r="J122" s="160"/>
      <c r="K122" s="84"/>
    </row>
    <row r="123" spans="1:11" s="159" customFormat="1" ht="19.5" customHeight="1">
      <c r="A123" s="363"/>
      <c r="B123" s="363"/>
      <c r="C123" s="363"/>
      <c r="D123" s="363"/>
      <c r="E123" s="363"/>
      <c r="F123" s="363"/>
      <c r="G123" s="363"/>
      <c r="H123" s="363"/>
      <c r="I123" s="363"/>
      <c r="J123" s="158"/>
      <c r="K123" s="84"/>
    </row>
    <row r="124" ht="15.75">
      <c r="A124" s="87"/>
    </row>
    <row r="125" ht="15.75">
      <c r="A125" s="87"/>
    </row>
    <row r="126" spans="2:13" ht="19.5" customHeight="1">
      <c r="B126" s="170"/>
      <c r="C126" s="170"/>
      <c r="D126" s="170"/>
      <c r="E126" s="170"/>
      <c r="F126" s="170"/>
      <c r="G126" s="170"/>
      <c r="H126" s="170"/>
      <c r="I126" s="170"/>
      <c r="J126" s="170"/>
      <c r="M126" s="401"/>
    </row>
    <row r="127" spans="2:10" ht="19.5" customHeight="1">
      <c r="B127" s="170"/>
      <c r="C127" s="170"/>
      <c r="D127" s="170"/>
      <c r="E127" s="170"/>
      <c r="F127" s="170"/>
      <c r="G127" s="170"/>
      <c r="H127" s="170"/>
      <c r="I127" s="170"/>
      <c r="J127" s="170"/>
    </row>
    <row r="128" ht="15.75">
      <c r="A128" s="87"/>
    </row>
    <row r="129" ht="15.75">
      <c r="A129" s="88"/>
    </row>
    <row r="130" ht="15.75">
      <c r="A130" s="87"/>
    </row>
    <row r="131" ht="15.75">
      <c r="A131" s="87"/>
    </row>
    <row r="132" ht="15.75">
      <c r="A132" s="88"/>
    </row>
    <row r="133" ht="15.75">
      <c r="A133" s="87"/>
    </row>
    <row r="134" ht="15.75">
      <c r="A134" s="88"/>
    </row>
  </sheetData>
  <sheetProtection password="CAC7" sheet="1" selectLockedCells="1"/>
  <mergeCells count="92">
    <mergeCell ref="A1:B1"/>
    <mergeCell ref="C1:D1"/>
    <mergeCell ref="B3:C3"/>
    <mergeCell ref="G3:H3"/>
    <mergeCell ref="N3:U3"/>
    <mergeCell ref="B4:C4"/>
    <mergeCell ref="G4:H4"/>
    <mergeCell ref="B5:C5"/>
    <mergeCell ref="G5:H5"/>
    <mergeCell ref="B6:C6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3:A44"/>
    <mergeCell ref="B43:B44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B58:B59"/>
    <mergeCell ref="A60:A61"/>
    <mergeCell ref="B60:B61"/>
    <mergeCell ref="B63:B64"/>
    <mergeCell ref="A65:A66"/>
    <mergeCell ref="B65:B66"/>
    <mergeCell ref="B68:B69"/>
    <mergeCell ref="A70:A71"/>
    <mergeCell ref="B70:B71"/>
    <mergeCell ref="B72:B73"/>
    <mergeCell ref="B75:B76"/>
    <mergeCell ref="B77:B78"/>
    <mergeCell ref="B79:B80"/>
    <mergeCell ref="B82:B83"/>
    <mergeCell ref="C82:C83"/>
    <mergeCell ref="B84:B85"/>
    <mergeCell ref="C84:C85"/>
    <mergeCell ref="B86:B87"/>
    <mergeCell ref="C86:C87"/>
    <mergeCell ref="B88:B89"/>
    <mergeCell ref="C88:C89"/>
    <mergeCell ref="B90:B91"/>
    <mergeCell ref="C90:C91"/>
    <mergeCell ref="B92:B93"/>
    <mergeCell ref="C92:C93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8:C118"/>
    <mergeCell ref="B119:C119"/>
    <mergeCell ref="G6:H6"/>
    <mergeCell ref="B41:B42"/>
    <mergeCell ref="B112:C112"/>
    <mergeCell ref="B113:C113"/>
    <mergeCell ref="B114:C114"/>
    <mergeCell ref="B115:C115"/>
    <mergeCell ref="B116:C116"/>
    <mergeCell ref="B117:C117"/>
  </mergeCells>
  <printOptions horizontalCentered="1" verticalCentered="1"/>
  <pageMargins left="0.7" right="0.7" top="0.75" bottom="0.75" header="0.3" footer="0.3"/>
  <pageSetup fitToHeight="0" fitToWidth="1" horizontalDpi="600" verticalDpi="600" orientation="portrait" paperSize="9" scale="75" r:id="rId1"/>
  <headerFooter>
    <oddFooter>&amp;LEAL lane draw (6 lane tracks)&amp;RPage &amp;P of &amp;N</oddFooter>
  </headerFooter>
  <rowBreaks count="1" manualBreakCount="1">
    <brk id="83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68"/>
  <sheetViews>
    <sheetView zoomScalePageLayoutView="0" workbookViewId="0" topLeftCell="A1">
      <selection activeCell="P20" sqref="P20"/>
    </sheetView>
  </sheetViews>
  <sheetFormatPr defaultColWidth="9.140625" defaultRowHeight="15"/>
  <cols>
    <col min="1" max="1" width="5.57421875" style="69" customWidth="1"/>
    <col min="2" max="2" width="7.140625" style="0" customWidth="1"/>
    <col min="3" max="3" width="25.7109375" style="0" customWidth="1"/>
    <col min="4" max="4" width="17.8515625" style="0" customWidth="1"/>
    <col min="5" max="17" width="7.7109375" style="0" customWidth="1"/>
    <col min="18" max="21" width="4.7109375" style="0" customWidth="1"/>
    <col min="22" max="22" width="10.00390625" style="0" customWidth="1"/>
    <col min="23" max="23" width="11.7109375" style="0" customWidth="1"/>
    <col min="24" max="24" width="17.8515625" style="0" customWidth="1"/>
    <col min="27" max="27" width="17.8515625" style="0" customWidth="1"/>
    <col min="28" max="28" width="20.421875" style="363" customWidth="1"/>
    <col min="29" max="35" width="10.7109375" style="0" customWidth="1"/>
    <col min="36" max="36" width="10.7109375" style="363" customWidth="1"/>
    <col min="37" max="43" width="10.7109375" style="0" customWidth="1"/>
    <col min="44" max="44" width="10.7109375" style="363" customWidth="1"/>
    <col min="45" max="45" width="11.28125" style="0" customWidth="1"/>
    <col min="46" max="46" width="12.8515625" style="0" customWidth="1"/>
  </cols>
  <sheetData>
    <row r="1" spans="1:49" ht="15">
      <c r="A1" s="69">
        <v>1</v>
      </c>
      <c r="Q1" s="529" t="s">
        <v>191</v>
      </c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T1" s="3"/>
      <c r="AU1" s="3"/>
      <c r="AV1" s="3"/>
      <c r="AW1" s="3"/>
    </row>
    <row r="2" spans="1:49" ht="24" customHeight="1">
      <c r="A2" s="184" t="s">
        <v>0</v>
      </c>
      <c r="B2" s="4"/>
      <c r="C2" s="5"/>
      <c r="D2" s="6" t="s">
        <v>1</v>
      </c>
      <c r="E2" s="7">
        <f>VLOOKUP($A$1,$V$4:$AT$39,4)</f>
        <v>13</v>
      </c>
      <c r="F2" s="8"/>
      <c r="G2" s="9" t="s">
        <v>2</v>
      </c>
      <c r="H2" s="4" t="str">
        <f>Teamsetup!$B$19</f>
        <v>-</v>
      </c>
      <c r="I2" s="4"/>
      <c r="J2" s="5"/>
      <c r="K2" s="10" t="s">
        <v>3</v>
      </c>
      <c r="L2" s="11"/>
      <c r="M2" s="11"/>
      <c r="N2" s="12"/>
      <c r="Q2" s="529" t="s">
        <v>325</v>
      </c>
      <c r="R2" s="529"/>
      <c r="S2" s="529"/>
      <c r="T2" s="529"/>
      <c r="U2" s="529"/>
      <c r="V2" s="529"/>
      <c r="W2" s="529"/>
      <c r="X2" s="529"/>
      <c r="Y2" s="529"/>
      <c r="Z2" s="529"/>
      <c r="AA2" s="529"/>
      <c r="AB2" s="529"/>
      <c r="AC2" s="529"/>
      <c r="AD2" s="529"/>
      <c r="AE2" s="529"/>
      <c r="AF2" s="529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T2" s="3"/>
      <c r="AU2" s="3"/>
      <c r="AV2" s="3"/>
      <c r="AW2" s="3"/>
    </row>
    <row r="3" spans="1:49" ht="24" customHeight="1" thickBot="1">
      <c r="A3" s="185" t="s">
        <v>4</v>
      </c>
      <c r="B3" s="13"/>
      <c r="C3" s="14" t="str">
        <f>VLOOKUP($A$1,$V$4:$AT$39,2)</f>
        <v>Longjump</v>
      </c>
      <c r="D3" s="15" t="str">
        <f>VLOOKUP($A$1,$V$4:$AT$39,3)</f>
        <v>Sen Men (Pit 1)</v>
      </c>
      <c r="E3" s="8"/>
      <c r="F3" s="8" t="s">
        <v>5</v>
      </c>
      <c r="G3" s="538" t="str">
        <f>Teamsetup!$D$19</f>
        <v>-</v>
      </c>
      <c r="H3" s="539"/>
      <c r="I3" s="8"/>
      <c r="J3" s="16" t="s">
        <v>6</v>
      </c>
      <c r="K3" s="17"/>
      <c r="L3" s="18"/>
      <c r="M3" s="519" t="str">
        <f>IF(Teamsetup!$C$13=6,VLOOKUP($A$1,$V$4:$AT$39,6),IF(Teamsetup!$C$13&lt;&gt;6,VLOOKUP($A$1,$V$4:$AT$39,7)))</f>
        <v>-</v>
      </c>
      <c r="N3" s="520" t="str">
        <f>IF($Q$6=6,VLOOKUP($A$1,$V$4:$AQ$39,6),IF($Q$6&lt;&gt;6,VLOOKUP($A$1,$V$4:$AQ$39,7)))</f>
        <v>-</v>
      </c>
      <c r="O3" s="19"/>
      <c r="P3" s="19"/>
      <c r="Q3" s="19"/>
      <c r="R3" s="19"/>
      <c r="S3" s="19"/>
      <c r="U3" s="1"/>
      <c r="W3" s="20" t="s">
        <v>7</v>
      </c>
      <c r="X3" s="20" t="s">
        <v>8</v>
      </c>
      <c r="Y3" s="21" t="s">
        <v>9</v>
      </c>
      <c r="Z3" s="20" t="s">
        <v>10</v>
      </c>
      <c r="AA3" s="22" t="s">
        <v>300</v>
      </c>
      <c r="AB3" s="22" t="s">
        <v>301</v>
      </c>
      <c r="AC3" s="20">
        <v>1</v>
      </c>
      <c r="AD3" s="20">
        <v>2</v>
      </c>
      <c r="AE3" s="20">
        <v>3</v>
      </c>
      <c r="AF3" s="20">
        <v>4</v>
      </c>
      <c r="AG3" s="20">
        <v>5</v>
      </c>
      <c r="AH3" s="20">
        <v>6</v>
      </c>
      <c r="AI3" s="20">
        <v>7</v>
      </c>
      <c r="AJ3" s="20">
        <v>8</v>
      </c>
      <c r="AK3" s="1"/>
      <c r="AL3" s="1"/>
      <c r="AM3" s="1"/>
      <c r="AN3" s="1"/>
      <c r="AO3" s="1"/>
      <c r="AP3" s="1"/>
      <c r="AQ3" s="1"/>
      <c r="AR3" s="1"/>
      <c r="AT3" s="3"/>
      <c r="AU3" s="3"/>
      <c r="AV3" s="3"/>
      <c r="AW3" s="3"/>
    </row>
    <row r="4" spans="1:49" ht="24" customHeight="1">
      <c r="A4" s="186"/>
      <c r="B4" s="23"/>
      <c r="C4" s="24" t="s">
        <v>11</v>
      </c>
      <c r="D4" s="25" t="str">
        <f>VLOOKUP($A$1,$V$4:$AT$39,5)</f>
        <v>.</v>
      </c>
      <c r="E4" s="521" t="s">
        <v>12</v>
      </c>
      <c r="F4" s="522"/>
      <c r="G4" s="521" t="s">
        <v>13</v>
      </c>
      <c r="H4" s="522"/>
      <c r="I4" s="521" t="s">
        <v>14</v>
      </c>
      <c r="J4" s="522"/>
      <c r="K4" s="523" t="s">
        <v>15</v>
      </c>
      <c r="L4" s="524"/>
      <c r="M4" s="525" t="s">
        <v>16</v>
      </c>
      <c r="N4" s="527" t="s">
        <v>17</v>
      </c>
      <c r="O4" s="19"/>
      <c r="P4" s="19"/>
      <c r="Q4" s="19"/>
      <c r="R4" s="19"/>
      <c r="S4" s="19"/>
      <c r="U4" s="1"/>
      <c r="V4" s="1">
        <v>1</v>
      </c>
      <c r="W4" s="1" t="s">
        <v>18</v>
      </c>
      <c r="X4" s="26" t="s">
        <v>19</v>
      </c>
      <c r="Y4" s="2">
        <f>IF($X$4='Match specific timetable 6 Club'!$F$21,'Match specific timetable 6 Club'!$D$21,"####")</f>
        <v>13</v>
      </c>
      <c r="Z4" s="1" t="s">
        <v>20</v>
      </c>
      <c r="AA4" s="27" t="str">
        <f>'Match specific timetable 6 Club'!H21</f>
        <v>-</v>
      </c>
      <c r="AB4" s="27" t="str">
        <f>'Match specific TT 7 &amp; 8 club'!H21</f>
        <v>-</v>
      </c>
      <c r="AC4" s="1" t="str">
        <f>Teamsetup!$D$4</f>
        <v>-</v>
      </c>
      <c r="AD4" s="1" t="str">
        <f>Teamsetup!$D$7</f>
        <v>-</v>
      </c>
      <c r="AE4" s="1" t="str">
        <f>Teamsetup!$D$6</f>
        <v>-</v>
      </c>
      <c r="AF4" s="1" t="str">
        <f>Teamsetup!$D$3</f>
        <v>-</v>
      </c>
      <c r="AG4" s="1" t="str">
        <f>Teamsetup!$D$5</f>
        <v>-</v>
      </c>
      <c r="AH4" s="1" t="str">
        <f>Teamsetup!$D$8</f>
        <v>-</v>
      </c>
      <c r="AI4" s="1" t="str">
        <f>Teamsetup!$D$9</f>
        <v>-</v>
      </c>
      <c r="AJ4" s="1" t="str">
        <f>Teamsetup!$D$10</f>
        <v>-</v>
      </c>
      <c r="AK4" s="1" t="str">
        <f>Teamsetup!$C$4</f>
        <v>-</v>
      </c>
      <c r="AL4" s="1" t="str">
        <f>Teamsetup!$C$7</f>
        <v>-</v>
      </c>
      <c r="AM4" s="1" t="str">
        <f>Teamsetup!$C$6</f>
        <v>-</v>
      </c>
      <c r="AN4" s="2" t="str">
        <f>Teamsetup!$C$3</f>
        <v>-</v>
      </c>
      <c r="AO4" s="1" t="str">
        <f>Teamsetup!$C$5</f>
        <v>-</v>
      </c>
      <c r="AP4" s="1" t="str">
        <f>Teamsetup!$C$8</f>
        <v>-</v>
      </c>
      <c r="AQ4" s="1" t="str">
        <f>Teamsetup!$C$9</f>
        <v>-</v>
      </c>
      <c r="AR4" s="1" t="str">
        <f>Teamsetup!$C$10</f>
        <v>-</v>
      </c>
      <c r="AT4" s="3"/>
      <c r="AU4" s="3"/>
      <c r="AV4" s="3"/>
      <c r="AW4" s="3"/>
    </row>
    <row r="5" spans="1:49" ht="24" customHeight="1">
      <c r="A5" s="187"/>
      <c r="B5" s="28" t="s">
        <v>21</v>
      </c>
      <c r="C5" s="29" t="s">
        <v>22</v>
      </c>
      <c r="D5" s="29" t="s">
        <v>23</v>
      </c>
      <c r="E5" s="514" t="s">
        <v>24</v>
      </c>
      <c r="F5" s="515"/>
      <c r="G5" s="514" t="s">
        <v>24</v>
      </c>
      <c r="H5" s="515"/>
      <c r="I5" s="514" t="s">
        <v>24</v>
      </c>
      <c r="J5" s="515"/>
      <c r="K5" s="514" t="s">
        <v>24</v>
      </c>
      <c r="L5" s="515"/>
      <c r="M5" s="526"/>
      <c r="N5" s="528"/>
      <c r="O5" s="19"/>
      <c r="P5" s="19"/>
      <c r="Q5" s="19"/>
      <c r="R5" s="19"/>
      <c r="S5" s="19"/>
      <c r="U5" s="1"/>
      <c r="V5" s="1">
        <v>2</v>
      </c>
      <c r="W5" s="1" t="s">
        <v>18</v>
      </c>
      <c r="X5" s="26" t="s">
        <v>25</v>
      </c>
      <c r="Y5" s="2">
        <f>IF($X$5='Match specific timetable 6 Club'!$F$4,'Match specific timetable 6 Club'!$D$4,"####")</f>
        <v>11.15</v>
      </c>
      <c r="Z5" s="1" t="s">
        <v>20</v>
      </c>
      <c r="AA5" s="3" t="str">
        <f>'Match specific timetable 6 Club'!H4</f>
        <v>-</v>
      </c>
      <c r="AB5" s="3" t="str">
        <f>'Match specific TT 7 &amp; 8 club'!H4</f>
        <v>-</v>
      </c>
      <c r="AC5" s="1" t="str">
        <f>Teamsetup!$D$4</f>
        <v>-</v>
      </c>
      <c r="AD5" s="1" t="str">
        <f>Teamsetup!$D$7</f>
        <v>-</v>
      </c>
      <c r="AE5" s="1" t="str">
        <f>Teamsetup!$D$6</f>
        <v>-</v>
      </c>
      <c r="AF5" s="1" t="str">
        <f>Teamsetup!$D$3</f>
        <v>-</v>
      </c>
      <c r="AG5" s="1" t="str">
        <f>Teamsetup!$D$5</f>
        <v>-</v>
      </c>
      <c r="AH5" s="1" t="str">
        <f>Teamsetup!$D$8</f>
        <v>-</v>
      </c>
      <c r="AI5" s="1" t="str">
        <f>Teamsetup!$D$9</f>
        <v>-</v>
      </c>
      <c r="AJ5" s="1" t="str">
        <f>Teamsetup!$D$10</f>
        <v>-</v>
      </c>
      <c r="AK5" s="1" t="str">
        <f>Teamsetup!$C$4</f>
        <v>-</v>
      </c>
      <c r="AL5" s="1" t="str">
        <f>Teamsetup!$C$7</f>
        <v>-</v>
      </c>
      <c r="AM5" s="1" t="str">
        <f>Teamsetup!$C$6</f>
        <v>-</v>
      </c>
      <c r="AN5" s="2" t="str">
        <f>Teamsetup!$C$3</f>
        <v>-</v>
      </c>
      <c r="AO5" s="1" t="str">
        <f>Teamsetup!$C$5</f>
        <v>-</v>
      </c>
      <c r="AP5" s="1" t="str">
        <f>Teamsetup!$C$8</f>
        <v>-</v>
      </c>
      <c r="AQ5" s="1" t="str">
        <f>Teamsetup!$C$9</f>
        <v>-</v>
      </c>
      <c r="AR5" s="1" t="str">
        <f>Teamsetup!$C$10</f>
        <v>-</v>
      </c>
      <c r="AT5" s="3"/>
      <c r="AU5" s="3"/>
      <c r="AV5" s="3"/>
      <c r="AW5" s="3"/>
    </row>
    <row r="6" spans="1:49" ht="24" customHeight="1">
      <c r="A6" s="188">
        <v>1</v>
      </c>
      <c r="B6" s="8" t="str">
        <f>VLOOKUP($A$1,$V$4:$AT$39,8)</f>
        <v>-</v>
      </c>
      <c r="C6" s="30"/>
      <c r="D6" s="31" t="str">
        <f>VLOOKUP($A$1,$V$4:$AT$39,16)</f>
        <v>-</v>
      </c>
      <c r="E6" s="32"/>
      <c r="F6" s="32"/>
      <c r="G6" s="32"/>
      <c r="H6" s="32"/>
      <c r="I6" s="32"/>
      <c r="J6" s="32"/>
      <c r="K6" s="32"/>
      <c r="L6" s="32"/>
      <c r="M6" s="32"/>
      <c r="N6" s="33"/>
      <c r="O6" s="19"/>
      <c r="P6" s="19"/>
      <c r="Q6" s="19">
        <v>6</v>
      </c>
      <c r="R6" s="19"/>
      <c r="S6" s="19"/>
      <c r="U6" s="1"/>
      <c r="V6" s="1">
        <v>3</v>
      </c>
      <c r="W6" s="1" t="s">
        <v>18</v>
      </c>
      <c r="X6" s="26" t="s">
        <v>26</v>
      </c>
      <c r="Y6" s="2">
        <f>IF($X$6='Match specific timetable 6 Club'!$F$51,'Match specific timetable 6 Club'!$D$51,"####")</f>
        <v>16.15</v>
      </c>
      <c r="Z6" s="1" t="s">
        <v>20</v>
      </c>
      <c r="AA6" t="str">
        <f>'Match specific timetable 6 Club'!H51</f>
        <v>-</v>
      </c>
      <c r="AB6" s="363" t="str">
        <f>'Match specific TT 7 &amp; 8 club'!H51</f>
        <v>-</v>
      </c>
      <c r="AC6" s="1" t="str">
        <f>Teamsetup!$D$4</f>
        <v>-</v>
      </c>
      <c r="AD6" s="1" t="str">
        <f>Teamsetup!$D$7</f>
        <v>-</v>
      </c>
      <c r="AE6" s="1" t="str">
        <f>Teamsetup!$D$6</f>
        <v>-</v>
      </c>
      <c r="AF6" s="1" t="str">
        <f>Teamsetup!$D$3</f>
        <v>-</v>
      </c>
      <c r="AG6" s="1" t="str">
        <f>Teamsetup!$D$5</f>
        <v>-</v>
      </c>
      <c r="AH6" s="1" t="str">
        <f>Teamsetup!$D$8</f>
        <v>-</v>
      </c>
      <c r="AI6" s="1" t="str">
        <f>Teamsetup!$D$9</f>
        <v>-</v>
      </c>
      <c r="AJ6" s="1" t="str">
        <f>Teamsetup!$D$10</f>
        <v>-</v>
      </c>
      <c r="AK6" s="1" t="str">
        <f>Teamsetup!$C$4</f>
        <v>-</v>
      </c>
      <c r="AL6" s="1" t="str">
        <f>Teamsetup!$C$7</f>
        <v>-</v>
      </c>
      <c r="AM6" s="1" t="str">
        <f>Teamsetup!$C$6</f>
        <v>-</v>
      </c>
      <c r="AN6" s="2" t="str">
        <f>Teamsetup!$C$3</f>
        <v>-</v>
      </c>
      <c r="AO6" s="1" t="str">
        <f>Teamsetup!$C$5</f>
        <v>-</v>
      </c>
      <c r="AP6" s="1" t="str">
        <f>Teamsetup!$C$8</f>
        <v>-</v>
      </c>
      <c r="AQ6" s="1" t="str">
        <f>Teamsetup!$C$9</f>
        <v>-</v>
      </c>
      <c r="AR6" s="1" t="str">
        <f>Teamsetup!$C$10</f>
        <v>-</v>
      </c>
      <c r="AT6" s="3"/>
      <c r="AU6" s="3"/>
      <c r="AV6" s="3"/>
      <c r="AW6" s="3"/>
    </row>
    <row r="7" spans="1:49" ht="24" customHeight="1">
      <c r="A7" s="188">
        <v>2</v>
      </c>
      <c r="B7" s="8" t="str">
        <f>VLOOKUP($A$1,$V$4:$AT$39,9)</f>
        <v>-</v>
      </c>
      <c r="C7" s="30"/>
      <c r="D7" s="8" t="str">
        <f>VLOOKUP($A$1,$V$4:$AT$39,17)</f>
        <v>-</v>
      </c>
      <c r="E7" s="32"/>
      <c r="F7" s="32"/>
      <c r="G7" s="32"/>
      <c r="H7" s="32"/>
      <c r="I7" s="32"/>
      <c r="J7" s="32"/>
      <c r="K7" s="32"/>
      <c r="L7" s="32"/>
      <c r="M7" s="32"/>
      <c r="N7" s="33"/>
      <c r="O7" s="19"/>
      <c r="P7" s="19"/>
      <c r="Q7" s="19"/>
      <c r="R7" s="19"/>
      <c r="S7" s="19"/>
      <c r="U7" s="1"/>
      <c r="V7" s="1">
        <v>4</v>
      </c>
      <c r="W7" s="1" t="s">
        <v>18</v>
      </c>
      <c r="X7" s="34" t="s">
        <v>27</v>
      </c>
      <c r="Y7" s="2">
        <f>IF($X$7='Match specific timetable 6 Club'!$F$9,'Match specific timetable 6 Club'!$D$9,"####")</f>
        <v>11.5</v>
      </c>
      <c r="Z7" s="1" t="s">
        <v>20</v>
      </c>
      <c r="AA7" t="str">
        <f>'Match specific timetable 6 Club'!H9</f>
        <v>-</v>
      </c>
      <c r="AB7" s="363" t="str">
        <f>'Match specific TT 7 &amp; 8 club'!H9</f>
        <v>- &amp; -</v>
      </c>
      <c r="AC7" s="1" t="str">
        <f>Teamsetup!$D$4</f>
        <v>-</v>
      </c>
      <c r="AD7" s="1" t="str">
        <f>Teamsetup!$D$7</f>
        <v>-</v>
      </c>
      <c r="AE7" s="1" t="str">
        <f>Teamsetup!$D$6</f>
        <v>-</v>
      </c>
      <c r="AF7" s="1" t="str">
        <f>Teamsetup!$D$3</f>
        <v>-</v>
      </c>
      <c r="AG7" s="1" t="str">
        <f>Teamsetup!$D$5</f>
        <v>-</v>
      </c>
      <c r="AH7" s="1" t="str">
        <f>Teamsetup!$D$8</f>
        <v>-</v>
      </c>
      <c r="AI7" s="1" t="str">
        <f>Teamsetup!$D$9</f>
        <v>-</v>
      </c>
      <c r="AJ7" s="1" t="str">
        <f>Teamsetup!$D$10</f>
        <v>-</v>
      </c>
      <c r="AK7" s="1" t="str">
        <f>Teamsetup!$C$4</f>
        <v>-</v>
      </c>
      <c r="AL7" s="1" t="str">
        <f>Teamsetup!$C$7</f>
        <v>-</v>
      </c>
      <c r="AM7" s="1" t="str">
        <f>Teamsetup!$C$6</f>
        <v>-</v>
      </c>
      <c r="AN7" s="2" t="str">
        <f>Teamsetup!$C$3</f>
        <v>-</v>
      </c>
      <c r="AO7" s="1" t="str">
        <f>Teamsetup!$C$5</f>
        <v>-</v>
      </c>
      <c r="AP7" s="1" t="str">
        <f>Teamsetup!$C$8</f>
        <v>-</v>
      </c>
      <c r="AQ7" s="1" t="str">
        <f>Teamsetup!$C$9</f>
        <v>-</v>
      </c>
      <c r="AR7" s="1" t="str">
        <f>Teamsetup!$C$10</f>
        <v>-</v>
      </c>
      <c r="AT7" s="3"/>
      <c r="AU7" s="3"/>
      <c r="AV7" s="3"/>
      <c r="AW7" s="3"/>
    </row>
    <row r="8" spans="1:49" ht="24" customHeight="1">
      <c r="A8" s="188">
        <v>3</v>
      </c>
      <c r="B8" s="8" t="str">
        <f>VLOOKUP($A$1,$V$4:$AT$39,10)</f>
        <v>-</v>
      </c>
      <c r="C8" s="30"/>
      <c r="D8" s="8" t="str">
        <f>VLOOKUP($A$1,$V$4:$AT$39,18)</f>
        <v>-</v>
      </c>
      <c r="E8" s="32"/>
      <c r="F8" s="32"/>
      <c r="G8" s="32"/>
      <c r="H8" s="32"/>
      <c r="I8" s="32"/>
      <c r="J8" s="32"/>
      <c r="K8" s="32"/>
      <c r="L8" s="32"/>
      <c r="M8" s="32"/>
      <c r="N8" s="33"/>
      <c r="O8" s="19"/>
      <c r="P8" s="19"/>
      <c r="Q8" s="19"/>
      <c r="R8" s="19"/>
      <c r="S8" s="19"/>
      <c r="U8" s="1"/>
      <c r="V8" s="1">
        <v>5</v>
      </c>
      <c r="W8" s="1" t="s">
        <v>18</v>
      </c>
      <c r="X8" s="26" t="s">
        <v>267</v>
      </c>
      <c r="Y8" s="2">
        <f>IF($X$8='Match specific timetable 6 Club'!$F$47,'Match specific timetable 6 Club'!$D$47,"####")</f>
        <v>15.35</v>
      </c>
      <c r="Z8" s="1" t="s">
        <v>20</v>
      </c>
      <c r="AA8" t="str">
        <f>'Match specific timetable 6 Club'!H47</f>
        <v>-</v>
      </c>
      <c r="AB8" s="363" t="str">
        <f>'Match specific TT 7 &amp; 8 club'!H47</f>
        <v>-</v>
      </c>
      <c r="AC8" s="1" t="str">
        <f>Teamsetup!$D$4</f>
        <v>-</v>
      </c>
      <c r="AD8" s="1" t="str">
        <f>Teamsetup!$D$7</f>
        <v>-</v>
      </c>
      <c r="AE8" s="1" t="str">
        <f>Teamsetup!$D$6</f>
        <v>-</v>
      </c>
      <c r="AF8" s="1" t="str">
        <f>Teamsetup!$D$3</f>
        <v>-</v>
      </c>
      <c r="AG8" s="1" t="str">
        <f>Teamsetup!$D$5</f>
        <v>-</v>
      </c>
      <c r="AH8" s="1" t="str">
        <f>Teamsetup!$D$8</f>
        <v>-</v>
      </c>
      <c r="AI8" s="1" t="str">
        <f>Teamsetup!$D$9</f>
        <v>-</v>
      </c>
      <c r="AJ8" s="1" t="str">
        <f>Teamsetup!$D$10</f>
        <v>-</v>
      </c>
      <c r="AK8" s="1" t="str">
        <f>Teamsetup!$C$4</f>
        <v>-</v>
      </c>
      <c r="AL8" s="1" t="str">
        <f>Teamsetup!$C$7</f>
        <v>-</v>
      </c>
      <c r="AM8" s="1" t="str">
        <f>Teamsetup!$C$6</f>
        <v>-</v>
      </c>
      <c r="AN8" s="2" t="str">
        <f>Teamsetup!$C$3</f>
        <v>-</v>
      </c>
      <c r="AO8" s="1" t="str">
        <f>Teamsetup!$C$5</f>
        <v>-</v>
      </c>
      <c r="AP8" s="1" t="str">
        <f>Teamsetup!$C$8</f>
        <v>-</v>
      </c>
      <c r="AQ8" s="1" t="str">
        <f>Teamsetup!$C$9</f>
        <v>-</v>
      </c>
      <c r="AR8" s="1" t="str">
        <f>Teamsetup!$C$10</f>
        <v>-</v>
      </c>
      <c r="AS8" t="s">
        <v>264</v>
      </c>
      <c r="AT8" s="3"/>
      <c r="AU8" s="3"/>
      <c r="AV8" s="3"/>
      <c r="AW8" s="3"/>
    </row>
    <row r="9" spans="1:49" ht="24" customHeight="1">
      <c r="A9" s="188">
        <v>4</v>
      </c>
      <c r="B9" s="8" t="str">
        <f>VLOOKUP($A$1,$V$4:$AT$39,11)</f>
        <v>-</v>
      </c>
      <c r="C9" s="30"/>
      <c r="D9" s="8" t="str">
        <f>VLOOKUP($A$1,$V$4:$AT$39,19)</f>
        <v>-</v>
      </c>
      <c r="E9" s="32"/>
      <c r="F9" s="32"/>
      <c r="G9" s="32"/>
      <c r="H9" s="32"/>
      <c r="I9" s="32"/>
      <c r="J9" s="32"/>
      <c r="K9" s="32"/>
      <c r="L9" s="32"/>
      <c r="M9" s="32"/>
      <c r="N9" s="33"/>
      <c r="O9" s="19"/>
      <c r="P9" s="19"/>
      <c r="Q9" s="19"/>
      <c r="R9" s="19"/>
      <c r="S9" s="19"/>
      <c r="U9" s="1"/>
      <c r="V9" s="1">
        <v>6</v>
      </c>
      <c r="W9" s="1" t="s">
        <v>18</v>
      </c>
      <c r="X9" s="26" t="s">
        <v>268</v>
      </c>
      <c r="Y9" s="2">
        <f>IF($X$9='Match specific timetable 6 Club'!$F$42,'Match specific timetable 6 Club'!$D$42,"####")</f>
        <v>15</v>
      </c>
      <c r="Z9" s="1" t="s">
        <v>20</v>
      </c>
      <c r="AA9" s="363" t="str">
        <f>'Match specific timetable 6 Club'!H42</f>
        <v>-</v>
      </c>
      <c r="AB9" s="363" t="str">
        <f>'Match specific TT 7 &amp; 8 club'!H42</f>
        <v>-</v>
      </c>
      <c r="AC9" s="1" t="str">
        <f>Teamsetup!$D$4</f>
        <v>-</v>
      </c>
      <c r="AD9" s="1" t="str">
        <f>Teamsetup!$D$7</f>
        <v>-</v>
      </c>
      <c r="AE9" s="1" t="str">
        <f>Teamsetup!$D$6</f>
        <v>-</v>
      </c>
      <c r="AF9" s="1" t="str">
        <f>Teamsetup!$D$3</f>
        <v>-</v>
      </c>
      <c r="AG9" s="1" t="str">
        <f>Teamsetup!$D$5</f>
        <v>-</v>
      </c>
      <c r="AH9" s="1" t="str">
        <f>Teamsetup!$D$8</f>
        <v>-</v>
      </c>
      <c r="AI9" s="1" t="str">
        <f>Teamsetup!$D$9</f>
        <v>-</v>
      </c>
      <c r="AJ9" s="1" t="str">
        <f>Teamsetup!$D$10</f>
        <v>-</v>
      </c>
      <c r="AK9" s="1" t="str">
        <f>Teamsetup!$C$4</f>
        <v>-</v>
      </c>
      <c r="AL9" s="1" t="str">
        <f>Teamsetup!$C$7</f>
        <v>-</v>
      </c>
      <c r="AM9" s="1" t="str">
        <f>Teamsetup!$C$6</f>
        <v>-</v>
      </c>
      <c r="AN9" s="2" t="str">
        <f>Teamsetup!$C$3</f>
        <v>-</v>
      </c>
      <c r="AO9" s="1" t="str">
        <f>Teamsetup!$C$5</f>
        <v>-</v>
      </c>
      <c r="AP9" s="1" t="str">
        <f>Teamsetup!$C$8</f>
        <v>-</v>
      </c>
      <c r="AQ9" s="1" t="str">
        <f>Teamsetup!$C$9</f>
        <v>-</v>
      </c>
      <c r="AR9" s="1" t="str">
        <f>Teamsetup!$C$10</f>
        <v>-</v>
      </c>
      <c r="AS9" s="363" t="s">
        <v>265</v>
      </c>
      <c r="AT9" s="3"/>
      <c r="AU9" s="3"/>
      <c r="AV9" s="3"/>
      <c r="AW9" s="3"/>
    </row>
    <row r="10" spans="1:49" ht="24" customHeight="1">
      <c r="A10" s="188">
        <v>5</v>
      </c>
      <c r="B10" s="8" t="str">
        <f>VLOOKUP($A$1,$V$4:$AT$39,12)</f>
        <v>-</v>
      </c>
      <c r="C10" s="30"/>
      <c r="D10" s="8" t="str">
        <f>VLOOKUP($A$1,$V$4:$AT$39,20)</f>
        <v>-</v>
      </c>
      <c r="E10" s="32"/>
      <c r="F10" s="32"/>
      <c r="G10" s="32"/>
      <c r="H10" s="32"/>
      <c r="I10" s="32"/>
      <c r="J10" s="32"/>
      <c r="K10" s="32"/>
      <c r="L10" s="32"/>
      <c r="M10" s="32"/>
      <c r="N10" s="33"/>
      <c r="O10" s="19"/>
      <c r="P10" s="19"/>
      <c r="Q10" s="19"/>
      <c r="R10" s="19"/>
      <c r="S10" s="19"/>
      <c r="U10" s="1"/>
      <c r="V10" s="1">
        <v>7</v>
      </c>
      <c r="W10" s="1" t="s">
        <v>18</v>
      </c>
      <c r="X10" s="34" t="s">
        <v>28</v>
      </c>
      <c r="Y10" s="2">
        <f>IF($X$10='Match specific timetable 6 Club'!$F$14,'Match specific timetable 6 Club'!$D$14,"####")</f>
        <v>12.25</v>
      </c>
      <c r="Z10" s="1" t="s">
        <v>20</v>
      </c>
      <c r="AA10" s="3" t="str">
        <f>'Match specific timetable 6 Club'!H14</f>
        <v>-</v>
      </c>
      <c r="AB10" s="3" t="str">
        <f>'Match specific TT 7 &amp; 8 club'!H14</f>
        <v>- &amp; -</v>
      </c>
      <c r="AC10" s="1" t="str">
        <f>Teamsetup!$D$4</f>
        <v>-</v>
      </c>
      <c r="AD10" s="1" t="str">
        <f>Teamsetup!$D$7</f>
        <v>-</v>
      </c>
      <c r="AE10" s="1" t="str">
        <f>Teamsetup!$D$6</f>
        <v>-</v>
      </c>
      <c r="AF10" s="1" t="str">
        <f>Teamsetup!$D$3</f>
        <v>-</v>
      </c>
      <c r="AG10" s="1" t="str">
        <f>Teamsetup!$D$5</f>
        <v>-</v>
      </c>
      <c r="AH10" s="1" t="str">
        <f>Teamsetup!$D$8</f>
        <v>-</v>
      </c>
      <c r="AI10" s="1" t="str">
        <f>Teamsetup!$D$9</f>
        <v>-</v>
      </c>
      <c r="AJ10" s="1" t="str">
        <f>Teamsetup!$D$10</f>
        <v>-</v>
      </c>
      <c r="AK10" s="1" t="str">
        <f>Teamsetup!$C$4</f>
        <v>-</v>
      </c>
      <c r="AL10" s="1" t="str">
        <f>Teamsetup!$C$7</f>
        <v>-</v>
      </c>
      <c r="AM10" s="1" t="str">
        <f>Teamsetup!$C$6</f>
        <v>-</v>
      </c>
      <c r="AN10" s="2" t="str">
        <f>Teamsetup!$C$3</f>
        <v>-</v>
      </c>
      <c r="AO10" s="1" t="str">
        <f>Teamsetup!$C$5</f>
        <v>-</v>
      </c>
      <c r="AP10" s="1" t="str">
        <f>Teamsetup!$C$8</f>
        <v>-</v>
      </c>
      <c r="AQ10" s="1" t="str">
        <f>Teamsetup!$C$9</f>
        <v>-</v>
      </c>
      <c r="AR10" s="1" t="str">
        <f>Teamsetup!$C$10</f>
        <v>-</v>
      </c>
      <c r="AT10" s="3"/>
      <c r="AU10" s="3"/>
      <c r="AV10" s="3"/>
      <c r="AW10" s="3"/>
    </row>
    <row r="11" spans="1:49" ht="24" customHeight="1">
      <c r="A11" s="188">
        <v>6</v>
      </c>
      <c r="B11" s="8" t="str">
        <f>VLOOKUP($A$1,$V$4:$AT$39,13)</f>
        <v>-</v>
      </c>
      <c r="C11" s="30"/>
      <c r="D11" s="8" t="str">
        <f>VLOOKUP($A$1,$V$4:$AT$39,21)</f>
        <v>-</v>
      </c>
      <c r="E11" s="32"/>
      <c r="F11" s="32"/>
      <c r="G11" s="32"/>
      <c r="H11" s="32"/>
      <c r="I11" s="32"/>
      <c r="J11" s="32"/>
      <c r="K11" s="32"/>
      <c r="L11" s="32"/>
      <c r="M11" s="32"/>
      <c r="N11" s="33"/>
      <c r="O11" s="19"/>
      <c r="P11" s="19"/>
      <c r="Q11" s="19"/>
      <c r="R11" s="19"/>
      <c r="S11" s="19"/>
      <c r="U11" s="1"/>
      <c r="V11" s="1">
        <v>8</v>
      </c>
      <c r="W11" s="1" t="s">
        <v>18</v>
      </c>
      <c r="X11" s="34" t="s">
        <v>29</v>
      </c>
      <c r="Y11" s="2">
        <f>IF($X$11='Match specific timetable 6 Club'!$F$36,'Match specific timetable 6 Club'!$D$36,"####")</f>
        <v>14.2</v>
      </c>
      <c r="Z11" s="1" t="s">
        <v>20</v>
      </c>
      <c r="AA11" t="str">
        <f>'Match specific timetable 6 Club'!H36</f>
        <v>-</v>
      </c>
      <c r="AB11" s="363" t="str">
        <f>'Match specific TT 7 &amp; 8 club'!H36</f>
        <v>-</v>
      </c>
      <c r="AC11" s="1" t="str">
        <f>Teamsetup!$D$4</f>
        <v>-</v>
      </c>
      <c r="AD11" s="1" t="str">
        <f>Teamsetup!$D$7</f>
        <v>-</v>
      </c>
      <c r="AE11" s="1" t="str">
        <f>Teamsetup!$D$6</f>
        <v>-</v>
      </c>
      <c r="AF11" s="1" t="str">
        <f>Teamsetup!$D$3</f>
        <v>-</v>
      </c>
      <c r="AG11" s="1" t="str">
        <f>Teamsetup!$D$5</f>
        <v>-</v>
      </c>
      <c r="AH11" s="1" t="str">
        <f>Teamsetup!$D$8</f>
        <v>-</v>
      </c>
      <c r="AI11" s="1" t="str">
        <f>Teamsetup!$D$9</f>
        <v>-</v>
      </c>
      <c r="AJ11" s="1" t="str">
        <f>Teamsetup!$D$10</f>
        <v>-</v>
      </c>
      <c r="AK11" s="1" t="str">
        <f>Teamsetup!$C$4</f>
        <v>-</v>
      </c>
      <c r="AL11" s="1" t="str">
        <f>Teamsetup!$C$7</f>
        <v>-</v>
      </c>
      <c r="AM11" s="1" t="str">
        <f>Teamsetup!$C$6</f>
        <v>-</v>
      </c>
      <c r="AN11" s="2" t="str">
        <f>Teamsetup!$C$3</f>
        <v>-</v>
      </c>
      <c r="AO11" s="1" t="str">
        <f>Teamsetup!$C$5</f>
        <v>-</v>
      </c>
      <c r="AP11" s="1" t="str">
        <f>Teamsetup!$C$8</f>
        <v>-</v>
      </c>
      <c r="AQ11" s="1" t="str">
        <f>Teamsetup!$C$9</f>
        <v>-</v>
      </c>
      <c r="AR11" s="1" t="str">
        <f>Teamsetup!$C$10</f>
        <v>-</v>
      </c>
      <c r="AT11" s="3"/>
      <c r="AU11" s="3"/>
      <c r="AV11" s="3"/>
      <c r="AW11" s="3"/>
    </row>
    <row r="12" spans="1:49" ht="24" customHeight="1">
      <c r="A12" s="188">
        <v>7</v>
      </c>
      <c r="B12" s="8" t="str">
        <f>VLOOKUP($A$1,$V$4:$AT$39,14)</f>
        <v>-</v>
      </c>
      <c r="C12" s="30"/>
      <c r="D12" s="8" t="str">
        <f>VLOOKUP($A$1,$V$4:$AT$39,22)</f>
        <v>-</v>
      </c>
      <c r="E12" s="32"/>
      <c r="F12" s="32"/>
      <c r="G12" s="32"/>
      <c r="H12" s="32"/>
      <c r="I12" s="32"/>
      <c r="J12" s="32"/>
      <c r="K12" s="32"/>
      <c r="L12" s="32"/>
      <c r="M12" s="32"/>
      <c r="N12" s="33"/>
      <c r="O12" s="19"/>
      <c r="P12" s="19"/>
      <c r="Q12" s="19"/>
      <c r="R12" s="19"/>
      <c r="S12" s="19"/>
      <c r="U12" s="1"/>
      <c r="V12" s="1">
        <v>9</v>
      </c>
      <c r="W12" s="1" t="s">
        <v>18</v>
      </c>
      <c r="X12" s="26" t="s">
        <v>266</v>
      </c>
      <c r="Y12" s="2">
        <f>IF($X$12='Match specific timetable 6 Club'!$F$28,'Match specific timetable 6 Club'!$D$28,"####")</f>
        <v>13.35</v>
      </c>
      <c r="Z12" s="1" t="s">
        <v>20</v>
      </c>
      <c r="AA12" t="str">
        <f>'Match specific timetable 6 Club'!H28</f>
        <v>-</v>
      </c>
      <c r="AB12" s="363" t="str">
        <f>'Match specific TT 7 &amp; 8 club'!H28</f>
        <v>-</v>
      </c>
      <c r="AC12" s="1" t="s">
        <v>20</v>
      </c>
      <c r="AD12" s="1" t="s">
        <v>20</v>
      </c>
      <c r="AE12" s="1" t="s">
        <v>20</v>
      </c>
      <c r="AF12" s="1" t="s">
        <v>20</v>
      </c>
      <c r="AG12" s="1" t="s">
        <v>20</v>
      </c>
      <c r="AH12" s="1" t="s">
        <v>20</v>
      </c>
      <c r="AI12" s="1" t="s">
        <v>20</v>
      </c>
      <c r="AJ12" s="1" t="s">
        <v>20</v>
      </c>
      <c r="AK12" s="1" t="s">
        <v>20</v>
      </c>
      <c r="AL12" s="1" t="s">
        <v>20</v>
      </c>
      <c r="AM12" s="1" t="s">
        <v>20</v>
      </c>
      <c r="AN12" s="1" t="s">
        <v>20</v>
      </c>
      <c r="AO12" s="1" t="s">
        <v>20</v>
      </c>
      <c r="AP12" s="1" t="s">
        <v>20</v>
      </c>
      <c r="AQ12" s="1" t="s">
        <v>20</v>
      </c>
      <c r="AR12" s="1" t="s">
        <v>20</v>
      </c>
      <c r="AT12" s="3"/>
      <c r="AU12" s="3"/>
      <c r="AV12" s="3"/>
      <c r="AW12" s="3"/>
    </row>
    <row r="13" spans="1:49" ht="24" customHeight="1">
      <c r="A13" s="188">
        <v>8</v>
      </c>
      <c r="B13" s="8" t="str">
        <f>VLOOKUP($A$1,$V$4:$AT$39,15)</f>
        <v>-</v>
      </c>
      <c r="C13" s="30"/>
      <c r="D13" s="30" t="str">
        <f>VLOOKUP($A$1,$V$4:$AT$39,23)</f>
        <v>-</v>
      </c>
      <c r="E13" s="32"/>
      <c r="F13" s="32"/>
      <c r="G13" s="32"/>
      <c r="H13" s="32"/>
      <c r="I13" s="32"/>
      <c r="J13" s="32"/>
      <c r="K13" s="32"/>
      <c r="L13" s="32"/>
      <c r="M13" s="32"/>
      <c r="N13" s="33"/>
      <c r="O13" s="19"/>
      <c r="P13" s="19"/>
      <c r="Q13" s="19"/>
      <c r="R13" s="19"/>
      <c r="S13" s="19"/>
      <c r="U13" s="1"/>
      <c r="V13" s="1">
        <v>10</v>
      </c>
      <c r="W13" s="1" t="s">
        <v>30</v>
      </c>
      <c r="X13" s="35" t="s">
        <v>321</v>
      </c>
      <c r="Y13" s="2">
        <f>IF($X$13='Match specific timetable 6 Club'!$F$50,'Match specific timetable 6 Club'!$D$50,"####")</f>
        <v>16.15</v>
      </c>
      <c r="Z13" s="1" t="s">
        <v>20</v>
      </c>
      <c r="AA13" s="3" t="str">
        <f>'Match specific timetable 6 Club'!H50</f>
        <v>-</v>
      </c>
      <c r="AB13" s="3" t="str">
        <f>'Match specific TT 7 &amp; 8 club'!H50</f>
        <v>-</v>
      </c>
      <c r="AC13" s="1" t="str">
        <f>Teamsetup!$D$5</f>
        <v>-</v>
      </c>
      <c r="AD13" s="1" t="str">
        <f>Teamsetup!$D$8</f>
        <v>-</v>
      </c>
      <c r="AE13" s="1" t="str">
        <f>Teamsetup!$D$3</f>
        <v>-</v>
      </c>
      <c r="AF13" s="1" t="str">
        <f>Teamsetup!$D$6</f>
        <v>-</v>
      </c>
      <c r="AG13" s="1" t="str">
        <f>Teamsetup!$D$7</f>
        <v>-</v>
      </c>
      <c r="AH13" s="1" t="str">
        <f>Teamsetup!$D$4</f>
        <v>-</v>
      </c>
      <c r="AI13" s="1" t="str">
        <f>Teamsetup!$D$9</f>
        <v>-</v>
      </c>
      <c r="AJ13" s="1" t="str">
        <f>Teamsetup!$D$10</f>
        <v>-</v>
      </c>
      <c r="AK13" s="1" t="str">
        <f>Teamsetup!$C$5</f>
        <v>-</v>
      </c>
      <c r="AL13" s="1" t="str">
        <f>Teamsetup!$C$8</f>
        <v>-</v>
      </c>
      <c r="AM13" s="2" t="str">
        <f>Teamsetup!$C$3</f>
        <v>-</v>
      </c>
      <c r="AN13" s="1" t="str">
        <f>Teamsetup!$C$6</f>
        <v>-</v>
      </c>
      <c r="AO13" s="1" t="str">
        <f>Teamsetup!$C$7</f>
        <v>-</v>
      </c>
      <c r="AP13" s="1" t="str">
        <f>Teamsetup!$C$4</f>
        <v>-</v>
      </c>
      <c r="AQ13" s="1" t="str">
        <f>Teamsetup!$C$9</f>
        <v>-</v>
      </c>
      <c r="AR13" s="1" t="str">
        <f>Teamsetup!$C$10</f>
        <v>-</v>
      </c>
      <c r="AS13" t="s">
        <v>158</v>
      </c>
      <c r="AT13" s="3"/>
      <c r="AU13" s="3"/>
      <c r="AV13" s="3"/>
      <c r="AW13" s="3"/>
    </row>
    <row r="14" spans="1:49" ht="24" customHeight="1">
      <c r="A14" s="188">
        <v>9</v>
      </c>
      <c r="B14" s="8" t="str">
        <f>CONCATENATE(VLOOKUP($A$1,$V$4:$AT$39,8),(VLOOKUP($A$1,$V$4:$AT$39,8)))</f>
        <v>--</v>
      </c>
      <c r="C14" s="30"/>
      <c r="D14" s="30" t="str">
        <f>VLOOKUP($A$1,$V$4:$AT$39,16)</f>
        <v>-</v>
      </c>
      <c r="E14" s="32"/>
      <c r="F14" s="32"/>
      <c r="G14" s="32"/>
      <c r="H14" s="32"/>
      <c r="I14" s="32"/>
      <c r="J14" s="32"/>
      <c r="K14" s="32"/>
      <c r="L14" s="32"/>
      <c r="M14" s="32"/>
      <c r="N14" s="33"/>
      <c r="O14" s="19"/>
      <c r="P14" s="19"/>
      <c r="Q14" s="19"/>
      <c r="R14" s="19"/>
      <c r="S14" s="19"/>
      <c r="U14" s="1"/>
      <c r="V14" s="1">
        <v>11</v>
      </c>
      <c r="W14" s="1" t="s">
        <v>30</v>
      </c>
      <c r="X14" s="35" t="s">
        <v>322</v>
      </c>
      <c r="Y14" s="2">
        <f>IF($X$14='Match specific timetable 6 Club'!$F$50,'Match specific timetable 6 Club'!$D$50,"####")</f>
        <v>16.15</v>
      </c>
      <c r="Z14" s="1" t="s">
        <v>20</v>
      </c>
      <c r="AA14" s="3" t="str">
        <f>'Match specific timetable 6 Club'!H50</f>
        <v>-</v>
      </c>
      <c r="AB14" s="3" t="str">
        <f>'Match specific TT 7 &amp; 8 club'!H50</f>
        <v>-</v>
      </c>
      <c r="AC14" s="1" t="str">
        <f>Teamsetup!$D$5</f>
        <v>-</v>
      </c>
      <c r="AD14" s="1" t="str">
        <f>Teamsetup!$D$8</f>
        <v>-</v>
      </c>
      <c r="AE14" s="1" t="str">
        <f>Teamsetup!$D$3</f>
        <v>-</v>
      </c>
      <c r="AF14" s="1" t="str">
        <f>Teamsetup!$D$6</f>
        <v>-</v>
      </c>
      <c r="AG14" s="1" t="str">
        <f>Teamsetup!$D$7</f>
        <v>-</v>
      </c>
      <c r="AH14" s="1" t="str">
        <f>Teamsetup!$D$4</f>
        <v>-</v>
      </c>
      <c r="AI14" s="1" t="str">
        <f>Teamsetup!$D$9</f>
        <v>-</v>
      </c>
      <c r="AJ14" s="1" t="str">
        <f>Teamsetup!$D$10</f>
        <v>-</v>
      </c>
      <c r="AK14" s="1" t="str">
        <f>Teamsetup!$C$5</f>
        <v>-</v>
      </c>
      <c r="AL14" s="1" t="str">
        <f>Teamsetup!$C$8</f>
        <v>-</v>
      </c>
      <c r="AM14" s="2" t="str">
        <f>Teamsetup!$C$3</f>
        <v>-</v>
      </c>
      <c r="AN14" s="1" t="str">
        <f>Teamsetup!$C$6</f>
        <v>-</v>
      </c>
      <c r="AO14" s="1" t="str">
        <f>Teamsetup!$C$7</f>
        <v>-</v>
      </c>
      <c r="AP14" s="1" t="str">
        <f>Teamsetup!$C$4</f>
        <v>-</v>
      </c>
      <c r="AQ14" s="1" t="str">
        <f>Teamsetup!$C$9</f>
        <v>-</v>
      </c>
      <c r="AR14" s="1" t="str">
        <f>Teamsetup!$C$10</f>
        <v>-</v>
      </c>
      <c r="AS14" t="s">
        <v>327</v>
      </c>
      <c r="AT14" s="3"/>
      <c r="AU14" s="3"/>
      <c r="AV14" s="3"/>
      <c r="AW14" s="3"/>
    </row>
    <row r="15" spans="1:49" ht="24" customHeight="1">
      <c r="A15" s="188">
        <v>10</v>
      </c>
      <c r="B15" s="8" t="str">
        <f>CONCATENATE(VLOOKUP($A$1,$V$4:$AT$39,9),(VLOOKUP($A$1,$V$4:$AT$39,9)))</f>
        <v>--</v>
      </c>
      <c r="C15" s="30"/>
      <c r="D15" s="30" t="str">
        <f>VLOOKUP($A$1,$V$4:$AT$39,17)</f>
        <v>-</v>
      </c>
      <c r="E15" s="32"/>
      <c r="F15" s="32"/>
      <c r="G15" s="32"/>
      <c r="H15" s="32"/>
      <c r="I15" s="32"/>
      <c r="J15" s="32"/>
      <c r="K15" s="32"/>
      <c r="L15" s="32"/>
      <c r="M15" s="32"/>
      <c r="N15" s="33"/>
      <c r="O15" s="19"/>
      <c r="P15" s="19"/>
      <c r="Q15" s="19"/>
      <c r="R15" s="19"/>
      <c r="S15" s="19"/>
      <c r="U15" s="1"/>
      <c r="V15" s="1">
        <v>12</v>
      </c>
      <c r="W15" s="1" t="s">
        <v>30</v>
      </c>
      <c r="X15" s="36" t="s">
        <v>334</v>
      </c>
      <c r="Y15" s="2">
        <f>IF($X$16='Match specific timetable 6 Club'!$F$7,'Match specific timetable 6 Club'!$D$7,"####")</f>
        <v>11.15</v>
      </c>
      <c r="Z15" s="1" t="s">
        <v>20</v>
      </c>
      <c r="AA15" s="3" t="str">
        <f>'Match specific timetable 6 Club'!H7</f>
        <v>-</v>
      </c>
      <c r="AB15" s="3" t="str">
        <f>'Match specific TT 7 &amp; 8 club'!H7</f>
        <v>-</v>
      </c>
      <c r="AC15" s="1" t="str">
        <f>Teamsetup!$D$5</f>
        <v>-</v>
      </c>
      <c r="AD15" s="1" t="str">
        <f>Teamsetup!$D$8</f>
        <v>-</v>
      </c>
      <c r="AE15" s="1" t="str">
        <f>Teamsetup!$D$3</f>
        <v>-</v>
      </c>
      <c r="AF15" s="1" t="str">
        <f>Teamsetup!$D$6</f>
        <v>-</v>
      </c>
      <c r="AG15" s="1" t="str">
        <f>Teamsetup!$D$7</f>
        <v>-</v>
      </c>
      <c r="AH15" s="1" t="str">
        <f>Teamsetup!$D$4</f>
        <v>-</v>
      </c>
      <c r="AI15" s="1" t="str">
        <f>Teamsetup!$D$9</f>
        <v>-</v>
      </c>
      <c r="AJ15" s="1" t="str">
        <f>Teamsetup!$D$10</f>
        <v>-</v>
      </c>
      <c r="AK15" s="1" t="str">
        <f>Teamsetup!$C$5</f>
        <v>-</v>
      </c>
      <c r="AL15" s="1" t="str">
        <f>Teamsetup!$C$8</f>
        <v>-</v>
      </c>
      <c r="AM15" s="2" t="str">
        <f>Teamsetup!$C$3</f>
        <v>-</v>
      </c>
      <c r="AN15" s="1" t="str">
        <f>Teamsetup!$C$6</f>
        <v>-</v>
      </c>
      <c r="AO15" s="1" t="str">
        <f>Teamsetup!$C$7</f>
        <v>-</v>
      </c>
      <c r="AP15" s="1" t="str">
        <f>Teamsetup!$C$4</f>
        <v>-</v>
      </c>
      <c r="AQ15" s="1" t="str">
        <f>Teamsetup!$C$9</f>
        <v>-</v>
      </c>
      <c r="AR15" s="1" t="str">
        <f>Teamsetup!$C$10</f>
        <v>-</v>
      </c>
      <c r="AS15" t="s">
        <v>82</v>
      </c>
      <c r="AT15" s="3"/>
      <c r="AU15" s="3"/>
      <c r="AV15" s="3"/>
      <c r="AW15" s="3"/>
    </row>
    <row r="16" spans="1:49" ht="24" customHeight="1">
      <c r="A16" s="188">
        <v>11</v>
      </c>
      <c r="B16" s="8" t="str">
        <f>CONCATENATE(VLOOKUP($A$1,$V$4:$AT$39,10),(VLOOKUP($A$1,$V$4:$AT$39,10)))</f>
        <v>--</v>
      </c>
      <c r="C16" s="30"/>
      <c r="D16" s="37" t="str">
        <f>VLOOKUP($A$1,$V$4:$AT$39,18)</f>
        <v>-</v>
      </c>
      <c r="E16" s="32"/>
      <c r="F16" s="32"/>
      <c r="G16" s="32"/>
      <c r="H16" s="32"/>
      <c r="I16" s="32"/>
      <c r="J16" s="32"/>
      <c r="K16" s="32"/>
      <c r="L16" s="32"/>
      <c r="M16" s="32"/>
      <c r="N16" s="33"/>
      <c r="O16" s="19"/>
      <c r="P16" s="19"/>
      <c r="Q16" s="19"/>
      <c r="R16" s="19"/>
      <c r="S16" s="19"/>
      <c r="U16" s="1"/>
      <c r="V16" s="1">
        <v>13</v>
      </c>
      <c r="W16" s="1" t="s">
        <v>30</v>
      </c>
      <c r="X16" s="35" t="s">
        <v>311</v>
      </c>
      <c r="Y16" s="2">
        <f>IF($X$16='Match specific timetable 6 Club'!$F$7,'Match specific timetable 6 Club'!$D$7,"####")</f>
        <v>11.15</v>
      </c>
      <c r="Z16" s="1" t="s">
        <v>20</v>
      </c>
      <c r="AA16" s="3" t="str">
        <f>'Match specific timetable 6 Club'!H7</f>
        <v>-</v>
      </c>
      <c r="AB16" s="3" t="str">
        <f>'Match specific TT 7 &amp; 8 club'!H7</f>
        <v>-</v>
      </c>
      <c r="AC16" s="1" t="str">
        <f>Teamsetup!$D$5</f>
        <v>-</v>
      </c>
      <c r="AD16" s="1" t="str">
        <f>Teamsetup!$D$8</f>
        <v>-</v>
      </c>
      <c r="AE16" s="1" t="str">
        <f>Teamsetup!$D$3</f>
        <v>-</v>
      </c>
      <c r="AF16" s="1" t="str">
        <f>Teamsetup!$D$6</f>
        <v>-</v>
      </c>
      <c r="AG16" s="1" t="str">
        <f>Teamsetup!$D$7</f>
        <v>-</v>
      </c>
      <c r="AH16" s="1" t="str">
        <f>Teamsetup!$D$4</f>
        <v>-</v>
      </c>
      <c r="AI16" s="1" t="str">
        <f>Teamsetup!$D$9</f>
        <v>-</v>
      </c>
      <c r="AJ16" s="1" t="str">
        <f>Teamsetup!$D$10</f>
        <v>-</v>
      </c>
      <c r="AK16" s="1" t="str">
        <f>Teamsetup!$C$5</f>
        <v>-</v>
      </c>
      <c r="AL16" s="1" t="str">
        <f>Teamsetup!$C$8</f>
        <v>-</v>
      </c>
      <c r="AM16" s="2" t="str">
        <f>Teamsetup!$C$3</f>
        <v>-</v>
      </c>
      <c r="AN16" s="1" t="str">
        <f>Teamsetup!$C$6</f>
        <v>-</v>
      </c>
      <c r="AO16" s="1" t="str">
        <f>Teamsetup!$C$7</f>
        <v>-</v>
      </c>
      <c r="AP16" s="1" t="str">
        <f>Teamsetup!$C$4</f>
        <v>-</v>
      </c>
      <c r="AQ16" s="1" t="str">
        <f>Teamsetup!$C$9</f>
        <v>-</v>
      </c>
      <c r="AR16" s="1" t="str">
        <f>Teamsetup!$C$10</f>
        <v>-</v>
      </c>
      <c r="AS16" t="s">
        <v>159</v>
      </c>
      <c r="AT16" s="3"/>
      <c r="AU16" s="3"/>
      <c r="AV16" s="3"/>
      <c r="AW16" s="3"/>
    </row>
    <row r="17" spans="1:49" ht="24" customHeight="1">
      <c r="A17" s="188">
        <v>12</v>
      </c>
      <c r="B17" s="8" t="str">
        <f>CONCATENATE(VLOOKUP($A$1,$V$4:$AT$39,11),(VLOOKUP($A$1,$V$4:$AT$39,11)))</f>
        <v>--</v>
      </c>
      <c r="C17" s="30"/>
      <c r="D17" s="30" t="str">
        <f>VLOOKUP($A$1,$V$4:$AT$39,19)</f>
        <v>-</v>
      </c>
      <c r="E17" s="32"/>
      <c r="F17" s="32"/>
      <c r="G17" s="32"/>
      <c r="H17" s="32"/>
      <c r="I17" s="32"/>
      <c r="J17" s="32"/>
      <c r="K17" s="32"/>
      <c r="L17" s="32"/>
      <c r="M17" s="32"/>
      <c r="N17" s="33"/>
      <c r="O17" s="19"/>
      <c r="P17" s="19"/>
      <c r="Q17" s="19"/>
      <c r="R17" s="19"/>
      <c r="S17" s="19"/>
      <c r="U17" s="1"/>
      <c r="V17" s="1">
        <v>14</v>
      </c>
      <c r="W17" s="1" t="s">
        <v>30</v>
      </c>
      <c r="X17" s="36" t="s">
        <v>311</v>
      </c>
      <c r="Y17" s="2">
        <f>IF($X$17='Match specific timetable 6 Club'!$F$7,'Match specific timetable 6 Club'!$D$7,"####")</f>
        <v>11.15</v>
      </c>
      <c r="Z17" s="1" t="s">
        <v>20</v>
      </c>
      <c r="AA17" t="str">
        <f>'Match specific timetable 6 Club'!H35</f>
        <v>-</v>
      </c>
      <c r="AB17" s="363" t="str">
        <f>'Match specific TT 7 &amp; 8 club'!H35</f>
        <v>-</v>
      </c>
      <c r="AC17" s="1" t="str">
        <f>Teamsetup!$D$5</f>
        <v>-</v>
      </c>
      <c r="AD17" s="1" t="str">
        <f>Teamsetup!$D$8</f>
        <v>-</v>
      </c>
      <c r="AE17" s="1" t="str">
        <f>Teamsetup!$D$3</f>
        <v>-</v>
      </c>
      <c r="AF17" s="1" t="str">
        <f>Teamsetup!$D$6</f>
        <v>-</v>
      </c>
      <c r="AG17" s="1" t="str">
        <f>Teamsetup!$D$7</f>
        <v>-</v>
      </c>
      <c r="AH17" s="1" t="str">
        <f>Teamsetup!$D$4</f>
        <v>-</v>
      </c>
      <c r="AI17" s="1" t="str">
        <f>Teamsetup!$D$9</f>
        <v>-</v>
      </c>
      <c r="AJ17" s="1" t="str">
        <f>Teamsetup!$D$10</f>
        <v>-</v>
      </c>
      <c r="AK17" s="2" t="str">
        <f>Teamsetup!$C$5</f>
        <v>-</v>
      </c>
      <c r="AL17" s="1" t="str">
        <f>Teamsetup!$C$8</f>
        <v>-</v>
      </c>
      <c r="AM17" s="1" t="str">
        <f>Teamsetup!$C$3</f>
        <v>-</v>
      </c>
      <c r="AN17" s="1" t="str">
        <f>Teamsetup!$C$6</f>
        <v>-</v>
      </c>
      <c r="AO17" s="1" t="str">
        <f>Teamsetup!$C$7</f>
        <v>-</v>
      </c>
      <c r="AP17" s="1" t="str">
        <f>Teamsetup!$C$4</f>
        <v>-</v>
      </c>
      <c r="AQ17" s="1" t="str">
        <f>Teamsetup!$C$9</f>
        <v>-</v>
      </c>
      <c r="AR17" s="1" t="str">
        <f>Teamsetup!$C$10</f>
        <v>-</v>
      </c>
      <c r="AS17" t="s">
        <v>326</v>
      </c>
      <c r="AT17" s="3"/>
      <c r="AU17" s="3"/>
      <c r="AV17" s="3"/>
      <c r="AW17" s="3"/>
    </row>
    <row r="18" spans="1:49" ht="24" customHeight="1">
      <c r="A18" s="188">
        <v>13</v>
      </c>
      <c r="B18" s="8" t="str">
        <f>CONCATENATE(VLOOKUP($A$1,$V$4:$AT$39,12),(VLOOKUP($A$1,$V$4:$AT$39,12)))</f>
        <v>--</v>
      </c>
      <c r="C18" s="30"/>
      <c r="D18" s="30" t="str">
        <f>VLOOKUP($A$1,$V$4:$AT$39,20)</f>
        <v>-</v>
      </c>
      <c r="E18" s="32"/>
      <c r="F18" s="32"/>
      <c r="G18" s="32"/>
      <c r="H18" s="32"/>
      <c r="I18" s="32"/>
      <c r="J18" s="32"/>
      <c r="K18" s="32"/>
      <c r="L18" s="32"/>
      <c r="M18" s="32"/>
      <c r="N18" s="33"/>
      <c r="O18" s="19"/>
      <c r="P18" s="19"/>
      <c r="Q18" s="19"/>
      <c r="R18" s="19"/>
      <c r="S18" s="19"/>
      <c r="U18" s="1"/>
      <c r="V18" s="1"/>
      <c r="W18" s="1"/>
      <c r="X18" s="1"/>
      <c r="Y18" s="2"/>
      <c r="Z18" s="1"/>
      <c r="AC18" s="1"/>
      <c r="AD18" s="1"/>
      <c r="AE18" s="1"/>
      <c r="AF18" s="1"/>
      <c r="AG18" s="1"/>
      <c r="AH18" s="1"/>
      <c r="AI18" s="1"/>
      <c r="AJ18" s="1"/>
      <c r="AK18" s="2"/>
      <c r="AL18" s="1"/>
      <c r="AM18" s="1"/>
      <c r="AN18" s="1"/>
      <c r="AO18" s="1"/>
      <c r="AP18" s="1"/>
      <c r="AQ18" s="1"/>
      <c r="AR18" s="1"/>
      <c r="AT18" s="3"/>
      <c r="AU18" s="3"/>
      <c r="AV18" s="3"/>
      <c r="AW18" s="3"/>
    </row>
    <row r="19" spans="1:49" ht="24" customHeight="1">
      <c r="A19" s="188">
        <v>14</v>
      </c>
      <c r="B19" s="8" t="str">
        <f>CONCATENATE(VLOOKUP($A$1,$V$4:$AT$39,13),(VLOOKUP($A$1,$V$4:$AT$39,13)))</f>
        <v>--</v>
      </c>
      <c r="C19" s="30"/>
      <c r="D19" s="30" t="str">
        <f>VLOOKUP($A$1,$V$4:$AT$39,21)</f>
        <v>-</v>
      </c>
      <c r="E19" s="32"/>
      <c r="F19" s="32"/>
      <c r="G19" s="32"/>
      <c r="H19" s="32"/>
      <c r="I19" s="32"/>
      <c r="J19" s="32"/>
      <c r="K19" s="32"/>
      <c r="L19" s="32"/>
      <c r="M19" s="32"/>
      <c r="N19" s="33"/>
      <c r="O19" s="19"/>
      <c r="P19" s="19"/>
      <c r="Q19" s="19"/>
      <c r="R19" s="19"/>
      <c r="S19" s="19"/>
      <c r="U19" s="1"/>
      <c r="V19" s="1"/>
      <c r="W19" s="1"/>
      <c r="X19" s="1"/>
      <c r="Y19" s="2"/>
      <c r="Z19" s="1"/>
      <c r="AC19" s="1"/>
      <c r="AD19" s="1"/>
      <c r="AE19" s="1"/>
      <c r="AF19" s="1"/>
      <c r="AG19" s="1"/>
      <c r="AH19" s="1"/>
      <c r="AI19" s="1"/>
      <c r="AJ19" s="1"/>
      <c r="AK19" s="2"/>
      <c r="AL19" s="1"/>
      <c r="AM19" s="1"/>
      <c r="AN19" s="1"/>
      <c r="AO19" s="1"/>
      <c r="AP19" s="1"/>
      <c r="AQ19" s="1"/>
      <c r="AR19" s="1"/>
      <c r="AT19" s="3"/>
      <c r="AU19" s="3"/>
      <c r="AV19" s="3"/>
      <c r="AW19" s="3"/>
    </row>
    <row r="20" spans="1:49" ht="24" customHeight="1">
      <c r="A20" s="188">
        <v>15</v>
      </c>
      <c r="B20" s="38" t="str">
        <f>CONCATENATE(VLOOKUP($A$1,$V$4:$AT$39,14),(VLOOKUP($A$1,$V$4:$AT$39,14)))</f>
        <v>--</v>
      </c>
      <c r="C20" s="30"/>
      <c r="D20" s="31" t="str">
        <f>VLOOKUP($A$1,$V$4:$AT$39,22)</f>
        <v>-</v>
      </c>
      <c r="E20" s="32"/>
      <c r="F20" s="32"/>
      <c r="G20" s="32"/>
      <c r="H20" s="32"/>
      <c r="I20" s="32"/>
      <c r="J20" s="32"/>
      <c r="K20" s="32"/>
      <c r="L20" s="32"/>
      <c r="M20" s="32"/>
      <c r="N20" s="33"/>
      <c r="O20" s="19"/>
      <c r="P20" s="19"/>
      <c r="Q20" s="19"/>
      <c r="R20" s="19"/>
      <c r="S20" s="19"/>
      <c r="U20" s="1"/>
      <c r="V20" s="1"/>
      <c r="W20" s="1"/>
      <c r="X20" s="1"/>
      <c r="Y20" s="2"/>
      <c r="Z20" s="1"/>
      <c r="AC20" s="1"/>
      <c r="AD20" s="1"/>
      <c r="AE20" s="1"/>
      <c r="AF20" s="1"/>
      <c r="AG20" s="1"/>
      <c r="AH20" s="1"/>
      <c r="AI20" s="1"/>
      <c r="AJ20" s="1"/>
      <c r="AK20" s="2"/>
      <c r="AL20" s="1"/>
      <c r="AM20" s="1"/>
      <c r="AN20" s="1"/>
      <c r="AO20" s="1"/>
      <c r="AP20" s="1"/>
      <c r="AQ20" s="1"/>
      <c r="AR20" s="1"/>
      <c r="AT20" s="3"/>
      <c r="AU20" s="3"/>
      <c r="AV20" s="3"/>
      <c r="AW20" s="3"/>
    </row>
    <row r="21" spans="1:49" ht="24" customHeight="1">
      <c r="A21" s="188">
        <v>16</v>
      </c>
      <c r="B21" s="38" t="str">
        <f>CONCATENATE(VLOOKUP($A$1,$V$4:$AT$39,15),(VLOOKUP($A$1,$V$4:$AT$39,15)))</f>
        <v>--</v>
      </c>
      <c r="C21" s="30"/>
      <c r="D21" s="30" t="str">
        <f>VLOOKUP($A$1,$V$4:$AT$39,23)</f>
        <v>-</v>
      </c>
      <c r="E21" s="32"/>
      <c r="F21" s="32"/>
      <c r="G21" s="32"/>
      <c r="H21" s="32"/>
      <c r="I21" s="32"/>
      <c r="J21" s="32"/>
      <c r="K21" s="32"/>
      <c r="L21" s="32"/>
      <c r="M21" s="32"/>
      <c r="N21" s="33"/>
      <c r="O21" s="19"/>
      <c r="P21" s="19"/>
      <c r="Q21" s="19"/>
      <c r="R21" s="19"/>
      <c r="S21" s="19"/>
      <c r="U21" s="1"/>
      <c r="V21" s="1"/>
      <c r="W21" s="1"/>
      <c r="X21" s="1"/>
      <c r="Y21" s="2"/>
      <c r="Z21" s="1"/>
      <c r="AC21" s="1"/>
      <c r="AD21" s="1"/>
      <c r="AE21" s="1"/>
      <c r="AF21" s="1"/>
      <c r="AG21" s="1"/>
      <c r="AH21" s="1"/>
      <c r="AI21" s="1"/>
      <c r="AJ21" s="1"/>
      <c r="AK21" s="2"/>
      <c r="AL21" s="1"/>
      <c r="AM21" s="1"/>
      <c r="AN21" s="1"/>
      <c r="AO21" s="1"/>
      <c r="AP21" s="1"/>
      <c r="AQ21" s="1"/>
      <c r="AR21" s="1"/>
      <c r="AT21" s="3"/>
      <c r="AU21" s="3"/>
      <c r="AV21" s="3"/>
      <c r="AW21" s="3"/>
    </row>
    <row r="22" spans="1:49" ht="24" customHeight="1">
      <c r="A22" s="188">
        <v>17</v>
      </c>
      <c r="B22" s="38"/>
      <c r="C22" s="30"/>
      <c r="D22" s="31"/>
      <c r="E22" s="32"/>
      <c r="F22" s="32"/>
      <c r="G22" s="32"/>
      <c r="H22" s="32"/>
      <c r="I22" s="32"/>
      <c r="J22" s="32"/>
      <c r="K22" s="32"/>
      <c r="L22" s="32"/>
      <c r="M22" s="32"/>
      <c r="N22" s="33"/>
      <c r="O22" s="19"/>
      <c r="P22" s="19"/>
      <c r="Q22" s="19"/>
      <c r="R22" s="19"/>
      <c r="S22" s="19"/>
      <c r="U22" s="1"/>
      <c r="V22" s="1"/>
      <c r="W22" s="1"/>
      <c r="X22" s="1"/>
      <c r="Y22" s="2"/>
      <c r="Z22" s="1"/>
      <c r="AC22" s="1"/>
      <c r="AD22" s="1"/>
      <c r="AE22" s="1"/>
      <c r="AF22" s="1"/>
      <c r="AG22" s="1"/>
      <c r="AH22" s="1"/>
      <c r="AI22" s="1"/>
      <c r="AJ22" s="1"/>
      <c r="AK22" s="2"/>
      <c r="AL22" s="1"/>
      <c r="AM22" s="1"/>
      <c r="AN22" s="1"/>
      <c r="AO22" s="1"/>
      <c r="AP22" s="1"/>
      <c r="AQ22" s="1"/>
      <c r="AR22" s="1"/>
      <c r="AT22" s="3"/>
      <c r="AU22" s="3"/>
      <c r="AV22" s="3"/>
      <c r="AW22" s="3"/>
    </row>
    <row r="23" spans="1:49" ht="24" customHeight="1">
      <c r="A23" s="188">
        <v>18</v>
      </c>
      <c r="B23" s="38"/>
      <c r="C23" s="30"/>
      <c r="D23" s="31"/>
      <c r="E23" s="32"/>
      <c r="F23" s="32"/>
      <c r="G23" s="32"/>
      <c r="H23" s="32"/>
      <c r="I23" s="32"/>
      <c r="J23" s="32"/>
      <c r="K23" s="32"/>
      <c r="L23" s="32"/>
      <c r="M23" s="32"/>
      <c r="N23" s="33"/>
      <c r="O23" s="19"/>
      <c r="P23" s="19"/>
      <c r="Q23" s="19"/>
      <c r="R23" s="19"/>
      <c r="S23" s="19"/>
      <c r="U23" s="1"/>
      <c r="V23" s="1"/>
      <c r="W23" s="1"/>
      <c r="X23" s="1"/>
      <c r="Y23" s="2"/>
      <c r="Z23" s="1"/>
      <c r="AC23" s="1"/>
      <c r="AD23" s="1"/>
      <c r="AE23" s="1"/>
      <c r="AF23" s="1"/>
      <c r="AG23" s="1"/>
      <c r="AH23" s="1"/>
      <c r="AI23" s="1"/>
      <c r="AJ23" s="1"/>
      <c r="AK23" s="2"/>
      <c r="AL23" s="1"/>
      <c r="AM23" s="1"/>
      <c r="AN23" s="1"/>
      <c r="AO23" s="1"/>
      <c r="AP23" s="1"/>
      <c r="AQ23" s="1"/>
      <c r="AR23" s="1"/>
      <c r="AT23" s="3"/>
      <c r="AU23" s="3"/>
      <c r="AV23" s="3"/>
      <c r="AW23" s="3"/>
    </row>
    <row r="24" spans="1:49" s="363" customFormat="1" ht="24" customHeight="1">
      <c r="A24" s="188">
        <v>19</v>
      </c>
      <c r="B24" s="38"/>
      <c r="C24" s="30"/>
      <c r="D24" s="31"/>
      <c r="E24" s="32"/>
      <c r="F24" s="32"/>
      <c r="G24" s="32"/>
      <c r="H24" s="32"/>
      <c r="I24" s="32"/>
      <c r="J24" s="32"/>
      <c r="K24" s="32"/>
      <c r="L24" s="32"/>
      <c r="M24" s="32"/>
      <c r="N24" s="33"/>
      <c r="O24" s="19"/>
      <c r="P24" s="19"/>
      <c r="Q24" s="19"/>
      <c r="R24" s="19"/>
      <c r="S24" s="19"/>
      <c r="U24" s="1"/>
      <c r="V24" s="1"/>
      <c r="W24" s="1"/>
      <c r="X24" s="1"/>
      <c r="Y24" s="2"/>
      <c r="Z24" s="1"/>
      <c r="AA24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/>
      <c r="AT24" s="3"/>
      <c r="AU24" s="3"/>
      <c r="AV24" s="3"/>
      <c r="AW24" s="3"/>
    </row>
    <row r="25" spans="1:49" s="363" customFormat="1" ht="24" customHeight="1">
      <c r="A25" s="188">
        <v>20</v>
      </c>
      <c r="B25" s="38"/>
      <c r="C25" s="30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3"/>
      <c r="O25" s="19"/>
      <c r="P25" s="19"/>
      <c r="Q25" s="19"/>
      <c r="R25" s="19"/>
      <c r="S25" s="19"/>
      <c r="U25" s="1"/>
      <c r="V25" s="1"/>
      <c r="W25" s="1"/>
      <c r="X25" s="1"/>
      <c r="Y25" s="2"/>
      <c r="Z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T25" s="3"/>
      <c r="AU25" s="3"/>
      <c r="AV25" s="3"/>
      <c r="AW25" s="3"/>
    </row>
    <row r="26" spans="1:49" s="363" customFormat="1" ht="24" customHeight="1">
      <c r="A26" s="188">
        <v>21</v>
      </c>
      <c r="B26" s="38"/>
      <c r="C26" s="30"/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19"/>
      <c r="P26" s="19"/>
      <c r="Q26" s="19"/>
      <c r="R26" s="19"/>
      <c r="S26" s="19"/>
      <c r="U26" s="1"/>
      <c r="V26" s="1"/>
      <c r="W26" s="1"/>
      <c r="X26" s="1"/>
      <c r="Y26" s="2"/>
      <c r="Z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T26" s="3"/>
      <c r="AU26" s="3"/>
      <c r="AV26" s="3"/>
      <c r="AW26" s="3"/>
    </row>
    <row r="27" spans="1:49" s="363" customFormat="1" ht="24" customHeight="1">
      <c r="A27" s="188">
        <v>22</v>
      </c>
      <c r="B27" s="38"/>
      <c r="C27" s="30"/>
      <c r="D27" s="31"/>
      <c r="E27" s="32"/>
      <c r="F27" s="32"/>
      <c r="G27" s="32"/>
      <c r="H27" s="32"/>
      <c r="I27" s="32"/>
      <c r="J27" s="32"/>
      <c r="K27" s="32"/>
      <c r="L27" s="32"/>
      <c r="M27" s="32"/>
      <c r="N27" s="33"/>
      <c r="O27" s="19"/>
      <c r="P27" s="19"/>
      <c r="Q27" s="19"/>
      <c r="R27" s="19"/>
      <c r="S27" s="19"/>
      <c r="U27" s="1"/>
      <c r="V27" s="1"/>
      <c r="W27" s="1"/>
      <c r="X27" s="1"/>
      <c r="Y27" s="2"/>
      <c r="Z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T27" s="3"/>
      <c r="AU27" s="3"/>
      <c r="AV27" s="3"/>
      <c r="AW27" s="3"/>
    </row>
    <row r="28" spans="1:49" s="363" customFormat="1" ht="24" customHeight="1">
      <c r="A28" s="188">
        <v>23</v>
      </c>
      <c r="B28" s="38"/>
      <c r="C28" s="30"/>
      <c r="D28" s="31"/>
      <c r="E28" s="32"/>
      <c r="F28" s="32"/>
      <c r="G28" s="32"/>
      <c r="H28" s="32"/>
      <c r="I28" s="32"/>
      <c r="J28" s="32"/>
      <c r="K28" s="32"/>
      <c r="L28" s="32"/>
      <c r="M28" s="32"/>
      <c r="N28" s="33"/>
      <c r="O28" s="19"/>
      <c r="P28" s="19"/>
      <c r="Q28" s="19"/>
      <c r="R28" s="19"/>
      <c r="S28" s="19"/>
      <c r="U28" s="1"/>
      <c r="V28" s="1"/>
      <c r="W28" s="1"/>
      <c r="X28" s="1"/>
      <c r="Y28" s="2"/>
      <c r="Z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T28" s="3"/>
      <c r="AU28" s="3"/>
      <c r="AV28" s="3"/>
      <c r="AW28" s="3"/>
    </row>
    <row r="29" spans="1:49" ht="24" customHeight="1">
      <c r="A29" s="189">
        <v>24</v>
      </c>
      <c r="B29" s="38"/>
      <c r="C29" s="30"/>
      <c r="D29" s="31"/>
      <c r="E29" s="32"/>
      <c r="F29" s="32"/>
      <c r="G29" s="32"/>
      <c r="H29" s="32"/>
      <c r="I29" s="32"/>
      <c r="J29" s="32"/>
      <c r="K29" s="32"/>
      <c r="L29" s="32"/>
      <c r="M29" s="32"/>
      <c r="N29" s="33"/>
      <c r="O29" s="19"/>
      <c r="P29" s="19"/>
      <c r="Q29" s="19"/>
      <c r="R29" s="19"/>
      <c r="S29" s="19"/>
      <c r="U29" s="1"/>
      <c r="V29" s="1"/>
      <c r="W29" s="1"/>
      <c r="X29" s="1"/>
      <c r="Y29" s="2"/>
      <c r="Z29" s="1"/>
      <c r="AA29" s="363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363"/>
      <c r="AT29" s="3"/>
      <c r="AU29" s="3"/>
      <c r="AV29" s="3"/>
      <c r="AW29" s="3"/>
    </row>
    <row r="30" spans="1:49" ht="24" customHeight="1" thickBot="1">
      <c r="A30" s="190">
        <v>25</v>
      </c>
      <c r="B30" s="39"/>
      <c r="C30" s="40"/>
      <c r="D30" s="41"/>
      <c r="E30" s="42"/>
      <c r="F30" s="42"/>
      <c r="G30" s="42"/>
      <c r="H30" s="42"/>
      <c r="I30" s="42"/>
      <c r="J30" s="42"/>
      <c r="K30" s="42"/>
      <c r="L30" s="42"/>
      <c r="M30" s="42"/>
      <c r="N30" s="43"/>
      <c r="O30" s="19"/>
      <c r="P30" s="19"/>
      <c r="Q30" s="19"/>
      <c r="R30" s="19"/>
      <c r="S30" s="19"/>
      <c r="U30" s="1"/>
      <c r="V30" s="1"/>
      <c r="W30" s="1"/>
      <c r="X30" s="1"/>
      <c r="Y30" s="2"/>
      <c r="Z30" s="1"/>
      <c r="AA30" s="3"/>
      <c r="AB30" s="3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T30" s="3"/>
      <c r="AU30" s="3"/>
      <c r="AV30" s="3"/>
      <c r="AW30" s="3"/>
    </row>
    <row r="31" spans="1:49" ht="24" customHeight="1" thickBot="1">
      <c r="A31" s="191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U31" s="1"/>
      <c r="V31" s="1"/>
      <c r="W31" s="1"/>
      <c r="X31" s="1"/>
      <c r="Y31" s="2"/>
      <c r="Z31" s="1"/>
      <c r="AA31" s="3"/>
      <c r="AB31" s="3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T31" s="3"/>
      <c r="AU31" s="3"/>
      <c r="AV31" s="3"/>
      <c r="AW31" s="3"/>
    </row>
    <row r="32" spans="1:49" ht="24" customHeight="1">
      <c r="A32" s="192" t="s">
        <v>48</v>
      </c>
      <c r="B32" s="44"/>
      <c r="C32" s="44"/>
      <c r="D32" s="44"/>
      <c r="E32" s="44"/>
      <c r="F32" s="45"/>
      <c r="G32" s="516" t="s">
        <v>49</v>
      </c>
      <c r="H32" s="517"/>
      <c r="I32" s="517"/>
      <c r="J32" s="517"/>
      <c r="K32" s="517"/>
      <c r="L32" s="517"/>
      <c r="M32" s="517"/>
      <c r="N32" s="518"/>
      <c r="O32" s="46"/>
      <c r="P32" s="47"/>
      <c r="Q32" s="47"/>
      <c r="R32" s="47"/>
      <c r="U32" s="1"/>
      <c r="V32" s="1"/>
      <c r="W32" s="1"/>
      <c r="X32" s="1"/>
      <c r="Y32" s="2"/>
      <c r="Z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T32" s="3"/>
      <c r="AU32" s="3"/>
      <c r="AV32" s="3"/>
      <c r="AW32" s="3"/>
    </row>
    <row r="33" spans="1:49" ht="24" customHeight="1">
      <c r="A33" s="193" t="s">
        <v>51</v>
      </c>
      <c r="B33" s="48" t="s">
        <v>21</v>
      </c>
      <c r="C33" s="49" t="s">
        <v>22</v>
      </c>
      <c r="D33" s="49" t="s">
        <v>23</v>
      </c>
      <c r="E33" s="50" t="s">
        <v>52</v>
      </c>
      <c r="F33" s="51"/>
      <c r="G33" s="52" t="s">
        <v>51</v>
      </c>
      <c r="H33" s="48" t="s">
        <v>53</v>
      </c>
      <c r="I33" s="509" t="s">
        <v>22</v>
      </c>
      <c r="J33" s="510"/>
      <c r="K33" s="511"/>
      <c r="L33" s="512" t="s">
        <v>23</v>
      </c>
      <c r="M33" s="513"/>
      <c r="N33" s="53" t="s">
        <v>52</v>
      </c>
      <c r="O33" s="46"/>
      <c r="P33" s="47"/>
      <c r="Q33" s="47"/>
      <c r="R33" s="47"/>
      <c r="U33" s="1"/>
      <c r="V33" s="1"/>
      <c r="W33" s="1"/>
      <c r="X33" s="1"/>
      <c r="Y33" s="2"/>
      <c r="Z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T33" s="3"/>
      <c r="AU33" s="3"/>
      <c r="AV33" s="3"/>
      <c r="AW33" s="3"/>
    </row>
    <row r="34" spans="1:49" ht="24" customHeight="1">
      <c r="A34" s="194" t="s">
        <v>54</v>
      </c>
      <c r="B34" s="32"/>
      <c r="C34" s="32"/>
      <c r="D34" s="32"/>
      <c r="E34" s="55"/>
      <c r="F34" s="56"/>
      <c r="G34" s="54" t="s">
        <v>54</v>
      </c>
      <c r="H34" s="32"/>
      <c r="I34" s="509"/>
      <c r="J34" s="510"/>
      <c r="K34" s="511"/>
      <c r="L34" s="512"/>
      <c r="M34" s="513"/>
      <c r="N34" s="57"/>
      <c r="O34" s="58"/>
      <c r="P34" s="47"/>
      <c r="Q34" s="47"/>
      <c r="R34" s="47"/>
      <c r="U34" s="1"/>
      <c r="V34" s="1"/>
      <c r="W34" s="1"/>
      <c r="X34" s="1"/>
      <c r="Y34" s="2"/>
      <c r="Z34" s="1"/>
      <c r="AA34" s="3"/>
      <c r="AB34" s="3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T34" s="3"/>
      <c r="AU34" s="3"/>
      <c r="AV34" s="3"/>
      <c r="AW34" s="3"/>
    </row>
    <row r="35" spans="1:49" ht="24" customHeight="1">
      <c r="A35" s="194" t="s">
        <v>57</v>
      </c>
      <c r="B35" s="32"/>
      <c r="C35" s="32"/>
      <c r="D35" s="32"/>
      <c r="E35" s="55"/>
      <c r="F35" s="56"/>
      <c r="G35" s="54" t="s">
        <v>57</v>
      </c>
      <c r="H35" s="32"/>
      <c r="I35" s="509"/>
      <c r="J35" s="510"/>
      <c r="K35" s="511"/>
      <c r="L35" s="512"/>
      <c r="M35" s="513"/>
      <c r="N35" s="57"/>
      <c r="O35" s="58"/>
      <c r="P35" s="47"/>
      <c r="Q35" s="47"/>
      <c r="R35" s="47"/>
      <c r="U35" s="1"/>
      <c r="V35" s="1"/>
      <c r="W35" s="1"/>
      <c r="X35" s="1"/>
      <c r="Y35" s="2"/>
      <c r="Z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T35" s="3"/>
      <c r="AU35" s="3"/>
      <c r="AV35" s="3"/>
      <c r="AW35" s="3"/>
    </row>
    <row r="36" spans="1:49" ht="24" customHeight="1">
      <c r="A36" s="194" t="s">
        <v>59</v>
      </c>
      <c r="B36" s="32"/>
      <c r="C36" s="32"/>
      <c r="D36" s="32"/>
      <c r="E36" s="55"/>
      <c r="F36" s="56"/>
      <c r="G36" s="54" t="s">
        <v>59</v>
      </c>
      <c r="H36" s="32"/>
      <c r="I36" s="509"/>
      <c r="J36" s="510"/>
      <c r="K36" s="511"/>
      <c r="L36" s="512"/>
      <c r="M36" s="513"/>
      <c r="N36" s="57"/>
      <c r="O36" s="58"/>
      <c r="P36" s="47"/>
      <c r="Q36" s="47"/>
      <c r="R36" s="47"/>
      <c r="U36" s="1"/>
      <c r="V36" s="1"/>
      <c r="W36" s="1"/>
      <c r="X36" s="1"/>
      <c r="Y36" s="2"/>
      <c r="Z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T36" s="3"/>
      <c r="AU36" s="3"/>
      <c r="AV36" s="3"/>
      <c r="AW36" s="3"/>
    </row>
    <row r="37" spans="1:49" ht="24" customHeight="1">
      <c r="A37" s="194" t="s">
        <v>61</v>
      </c>
      <c r="B37" s="32"/>
      <c r="C37" s="32"/>
      <c r="D37" s="32"/>
      <c r="E37" s="55"/>
      <c r="F37" s="56"/>
      <c r="G37" s="54" t="s">
        <v>61</v>
      </c>
      <c r="H37" s="32"/>
      <c r="I37" s="509"/>
      <c r="J37" s="510"/>
      <c r="K37" s="511"/>
      <c r="L37" s="512"/>
      <c r="M37" s="513"/>
      <c r="N37" s="57"/>
      <c r="O37" s="58"/>
      <c r="P37" s="47"/>
      <c r="Q37" s="47"/>
      <c r="R37" s="47"/>
      <c r="U37" s="1"/>
      <c r="V37" s="1"/>
      <c r="W37" s="1"/>
      <c r="X37" s="1"/>
      <c r="Y37" s="2"/>
      <c r="Z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T37" s="3"/>
      <c r="AU37" s="3"/>
      <c r="AV37" s="3"/>
      <c r="AW37" s="3"/>
    </row>
    <row r="38" spans="1:49" ht="24" customHeight="1">
      <c r="A38" s="194" t="s">
        <v>62</v>
      </c>
      <c r="B38" s="32"/>
      <c r="C38" s="32"/>
      <c r="D38" s="32"/>
      <c r="E38" s="55"/>
      <c r="F38" s="56"/>
      <c r="G38" s="54" t="s">
        <v>62</v>
      </c>
      <c r="H38" s="32"/>
      <c r="I38" s="509"/>
      <c r="J38" s="510"/>
      <c r="K38" s="511"/>
      <c r="L38" s="512"/>
      <c r="M38" s="513"/>
      <c r="N38" s="57"/>
      <c r="O38" s="58"/>
      <c r="P38" s="47"/>
      <c r="Q38" s="47"/>
      <c r="R38" s="47"/>
      <c r="U38" s="1"/>
      <c r="V38" s="1"/>
      <c r="W38" s="1"/>
      <c r="X38" s="1"/>
      <c r="Y38" s="2"/>
      <c r="Z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T38" s="3"/>
      <c r="AU38" s="3"/>
      <c r="AV38" s="3"/>
      <c r="AW38" s="3"/>
    </row>
    <row r="39" spans="1:49" ht="24" customHeight="1">
      <c r="A39" s="194" t="s">
        <v>63</v>
      </c>
      <c r="B39" s="32"/>
      <c r="C39" s="32"/>
      <c r="D39" s="32"/>
      <c r="E39" s="55"/>
      <c r="F39" s="56"/>
      <c r="G39" s="54" t="s">
        <v>63</v>
      </c>
      <c r="H39" s="32"/>
      <c r="I39" s="509"/>
      <c r="J39" s="510"/>
      <c r="K39" s="511"/>
      <c r="L39" s="512"/>
      <c r="M39" s="513"/>
      <c r="N39" s="57"/>
      <c r="O39" s="58"/>
      <c r="P39" s="47"/>
      <c r="Q39" s="47"/>
      <c r="R39" s="47"/>
      <c r="U39" s="1"/>
      <c r="V39" s="1"/>
      <c r="W39" s="1"/>
      <c r="X39" s="1"/>
      <c r="Y39" s="2"/>
      <c r="Z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T39" s="3"/>
      <c r="AU39" s="3"/>
      <c r="AV39" s="3"/>
      <c r="AW39" s="3"/>
    </row>
    <row r="40" spans="1:49" ht="24" customHeight="1">
      <c r="A40" s="194" t="s">
        <v>64</v>
      </c>
      <c r="B40" s="32"/>
      <c r="C40" s="32"/>
      <c r="D40" s="32"/>
      <c r="E40" s="55"/>
      <c r="F40" s="56"/>
      <c r="G40" s="54" t="s">
        <v>64</v>
      </c>
      <c r="H40" s="32"/>
      <c r="I40" s="509"/>
      <c r="J40" s="510"/>
      <c r="K40" s="511"/>
      <c r="L40" s="512"/>
      <c r="M40" s="513"/>
      <c r="N40" s="57"/>
      <c r="O40" s="58"/>
      <c r="P40" s="47"/>
      <c r="Q40" s="47"/>
      <c r="R40" s="47"/>
      <c r="U40" s="1"/>
      <c r="W40" s="1"/>
      <c r="X40" s="1"/>
      <c r="Y40" s="2"/>
      <c r="Z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T40" s="3"/>
      <c r="AU40" s="3"/>
      <c r="AV40" s="3"/>
      <c r="AW40" s="3"/>
    </row>
    <row r="41" spans="1:49" ht="24" customHeight="1" thickBot="1">
      <c r="A41" s="195" t="s">
        <v>65</v>
      </c>
      <c r="B41" s="42"/>
      <c r="C41" s="42"/>
      <c r="D41" s="42"/>
      <c r="E41" s="60"/>
      <c r="F41" s="56"/>
      <c r="G41" s="59" t="s">
        <v>65</v>
      </c>
      <c r="H41" s="42"/>
      <c r="I41" s="504"/>
      <c r="J41" s="505"/>
      <c r="K41" s="506"/>
      <c r="L41" s="507"/>
      <c r="M41" s="508"/>
      <c r="N41" s="61"/>
      <c r="O41" s="58"/>
      <c r="P41" s="47"/>
      <c r="Q41" s="47"/>
      <c r="R41" s="47"/>
      <c r="U41" s="1"/>
      <c r="W41" s="1"/>
      <c r="X41" s="1"/>
      <c r="Y41" s="2"/>
      <c r="Z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T41" s="3"/>
      <c r="AU41" s="3"/>
      <c r="AV41" s="3"/>
      <c r="AW41" s="3"/>
    </row>
    <row r="42" spans="6:60" ht="24" customHeight="1">
      <c r="F42" s="19"/>
      <c r="U42" s="1"/>
      <c r="W42" s="1"/>
      <c r="X42" s="1"/>
      <c r="Y42" s="2"/>
      <c r="Z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T42" s="3"/>
      <c r="AU42" s="2"/>
      <c r="AV42" s="2"/>
      <c r="AW42" s="2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</row>
    <row r="43" spans="1:60" ht="24" customHeight="1">
      <c r="A43" s="196" t="s">
        <v>66</v>
      </c>
      <c r="B43" s="62"/>
      <c r="C43" s="55" t="s">
        <v>67</v>
      </c>
      <c r="D43" s="63"/>
      <c r="E43" s="63"/>
      <c r="F43" s="63"/>
      <c r="G43" s="63"/>
      <c r="H43" s="64"/>
      <c r="I43" s="32" t="s">
        <v>68</v>
      </c>
      <c r="J43" s="55" t="s">
        <v>69</v>
      </c>
      <c r="K43" s="62"/>
      <c r="L43" s="63"/>
      <c r="M43" s="63"/>
      <c r="N43" s="64"/>
      <c r="U43" s="1"/>
      <c r="V43" s="1"/>
      <c r="W43" s="1"/>
      <c r="X43" s="36"/>
      <c r="Y43" s="2"/>
      <c r="Z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T43" s="3"/>
      <c r="AU43" s="2"/>
      <c r="AV43" s="2"/>
      <c r="AW43" s="2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</row>
    <row r="44" spans="22:44" ht="15">
      <c r="V44" s="1"/>
      <c r="W44" s="1"/>
      <c r="X44" s="36"/>
      <c r="Y44" s="2"/>
      <c r="Z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6" ht="15">
      <c r="A46" s="69">
        <v>2</v>
      </c>
    </row>
    <row r="47" spans="1:14" ht="24" customHeight="1">
      <c r="A47" s="184" t="s">
        <v>0</v>
      </c>
      <c r="B47" s="4"/>
      <c r="C47" s="5"/>
      <c r="D47" s="6" t="s">
        <v>1</v>
      </c>
      <c r="E47" s="7">
        <f>VLOOKUP($A$46,$V$4:$AT$39,4)</f>
        <v>11.15</v>
      </c>
      <c r="F47" s="8"/>
      <c r="G47" s="9" t="s">
        <v>2</v>
      </c>
      <c r="H47" s="4" t="str">
        <f>Teamsetup!$B$19</f>
        <v>-</v>
      </c>
      <c r="I47" s="4"/>
      <c r="J47" s="5"/>
      <c r="K47" s="10" t="s">
        <v>3</v>
      </c>
      <c r="L47" s="11"/>
      <c r="M47" s="11"/>
      <c r="N47" s="12"/>
    </row>
    <row r="48" spans="1:14" ht="24" customHeight="1" thickBot="1">
      <c r="A48" s="185" t="s">
        <v>4</v>
      </c>
      <c r="B48" s="13"/>
      <c r="C48" s="14" t="str">
        <f>VLOOKUP($A$46,$V$4:$AT$39,2)</f>
        <v>Longjump</v>
      </c>
      <c r="D48" s="15" t="str">
        <f>VLOOKUP($A$46,$V$4:$AT$39,3)</f>
        <v>U17 Men (Pit 1)</v>
      </c>
      <c r="E48" s="8"/>
      <c r="F48" s="8" t="s">
        <v>5</v>
      </c>
      <c r="G48" s="538" t="str">
        <f>Teamsetup!$D$19</f>
        <v>-</v>
      </c>
      <c r="H48" s="539"/>
      <c r="I48" s="8"/>
      <c r="J48" s="16" t="s">
        <v>6</v>
      </c>
      <c r="K48" s="17"/>
      <c r="L48" s="18"/>
      <c r="M48" s="519" t="str">
        <f>IF(Teamsetup!$C$13=6,VLOOKUP($A$46,$V$4:$AT$39,6),IF(Teamsetup!$C$13&lt;&gt;6,VLOOKUP($A$46,$V$4:$AT$39,7)))</f>
        <v>-</v>
      </c>
      <c r="N48" s="520" t="str">
        <f>IF($Q$6=6,VLOOKUP($A$1,$V$4:$AQ$39,6),IF($Q$6&lt;&gt;6,VLOOKUP($A$1,$V$4:$AQ$39,7)))</f>
        <v>-</v>
      </c>
    </row>
    <row r="49" spans="1:14" ht="24" customHeight="1">
      <c r="A49" s="186"/>
      <c r="B49" s="23"/>
      <c r="C49" s="24" t="s">
        <v>11</v>
      </c>
      <c r="D49" s="25" t="str">
        <f>VLOOKUP($A$46,$V$4:$AT$39,5)</f>
        <v>.</v>
      </c>
      <c r="E49" s="521" t="s">
        <v>12</v>
      </c>
      <c r="F49" s="522"/>
      <c r="G49" s="521" t="s">
        <v>13</v>
      </c>
      <c r="H49" s="522"/>
      <c r="I49" s="521" t="s">
        <v>14</v>
      </c>
      <c r="J49" s="522"/>
      <c r="K49" s="523" t="s">
        <v>15</v>
      </c>
      <c r="L49" s="524"/>
      <c r="M49" s="525" t="s">
        <v>16</v>
      </c>
      <c r="N49" s="527" t="s">
        <v>17</v>
      </c>
    </row>
    <row r="50" spans="1:14" ht="24" customHeight="1">
      <c r="A50" s="187"/>
      <c r="B50" s="28" t="s">
        <v>21</v>
      </c>
      <c r="C50" s="29" t="s">
        <v>22</v>
      </c>
      <c r="D50" s="29" t="s">
        <v>23</v>
      </c>
      <c r="E50" s="514" t="s">
        <v>24</v>
      </c>
      <c r="F50" s="515"/>
      <c r="G50" s="514" t="s">
        <v>24</v>
      </c>
      <c r="H50" s="515"/>
      <c r="I50" s="514" t="s">
        <v>24</v>
      </c>
      <c r="J50" s="515"/>
      <c r="K50" s="514" t="s">
        <v>24</v>
      </c>
      <c r="L50" s="515"/>
      <c r="M50" s="526"/>
      <c r="N50" s="528"/>
    </row>
    <row r="51" spans="1:14" ht="24" customHeight="1">
      <c r="A51" s="188">
        <v>1</v>
      </c>
      <c r="B51" s="8" t="str">
        <f>VLOOKUP($A$46,$V$4:$AT$39,8)</f>
        <v>-</v>
      </c>
      <c r="C51" s="30"/>
      <c r="D51" s="31" t="str">
        <f>VLOOKUP($A$46,$V$4:$AT$39,16)</f>
        <v>-</v>
      </c>
      <c r="E51" s="32"/>
      <c r="F51" s="32"/>
      <c r="G51" s="32"/>
      <c r="H51" s="32"/>
      <c r="I51" s="32"/>
      <c r="J51" s="32"/>
      <c r="K51" s="32"/>
      <c r="L51" s="32"/>
      <c r="M51" s="32"/>
      <c r="N51" s="33"/>
    </row>
    <row r="52" spans="1:14" ht="24" customHeight="1">
      <c r="A52" s="188">
        <v>2</v>
      </c>
      <c r="B52" s="8" t="str">
        <f>VLOOKUP($A$46,$V$4:$AT$39,9)</f>
        <v>-</v>
      </c>
      <c r="C52" s="30"/>
      <c r="D52" s="8" t="str">
        <f>VLOOKUP($A$46,$V$4:$AT$39,17)</f>
        <v>-</v>
      </c>
      <c r="E52" s="32"/>
      <c r="F52" s="32"/>
      <c r="G52" s="32"/>
      <c r="H52" s="32"/>
      <c r="I52" s="32"/>
      <c r="J52" s="32"/>
      <c r="K52" s="32"/>
      <c r="L52" s="32"/>
      <c r="M52" s="32"/>
      <c r="N52" s="33"/>
    </row>
    <row r="53" spans="1:14" ht="24" customHeight="1">
      <c r="A53" s="188">
        <v>3</v>
      </c>
      <c r="B53" s="8" t="str">
        <f>VLOOKUP($A$46,$V$4:$AT$39,10)</f>
        <v>-</v>
      </c>
      <c r="C53" s="30"/>
      <c r="D53" s="8" t="str">
        <f>VLOOKUP($A$46,$V$4:$AT$39,18)</f>
        <v>-</v>
      </c>
      <c r="E53" s="32"/>
      <c r="F53" s="32"/>
      <c r="G53" s="32"/>
      <c r="H53" s="32"/>
      <c r="I53" s="32"/>
      <c r="J53" s="32"/>
      <c r="K53" s="32"/>
      <c r="L53" s="32"/>
      <c r="M53" s="32"/>
      <c r="N53" s="33"/>
    </row>
    <row r="54" spans="1:14" ht="24" customHeight="1">
      <c r="A54" s="188">
        <v>4</v>
      </c>
      <c r="B54" s="8" t="str">
        <f>VLOOKUP($A$46,$V$4:$AT$39,11)</f>
        <v>-</v>
      </c>
      <c r="C54" s="30"/>
      <c r="D54" s="8" t="str">
        <f>VLOOKUP($A$46,$V$4:$AT$39,19)</f>
        <v>-</v>
      </c>
      <c r="E54" s="32"/>
      <c r="F54" s="32"/>
      <c r="G54" s="32"/>
      <c r="H54" s="32"/>
      <c r="I54" s="32"/>
      <c r="J54" s="32"/>
      <c r="K54" s="32"/>
      <c r="L54" s="32"/>
      <c r="M54" s="32"/>
      <c r="N54" s="33"/>
    </row>
    <row r="55" spans="1:14" ht="24" customHeight="1">
      <c r="A55" s="188">
        <v>5</v>
      </c>
      <c r="B55" s="8" t="str">
        <f>VLOOKUP($A$46,$V$4:$AT$39,12)</f>
        <v>-</v>
      </c>
      <c r="C55" s="30"/>
      <c r="D55" s="8" t="str">
        <f>VLOOKUP($A$46,$V$4:$AT$39,20)</f>
        <v>-</v>
      </c>
      <c r="E55" s="32"/>
      <c r="F55" s="32"/>
      <c r="G55" s="32"/>
      <c r="H55" s="32"/>
      <c r="I55" s="32"/>
      <c r="J55" s="32"/>
      <c r="K55" s="32"/>
      <c r="L55" s="32"/>
      <c r="M55" s="32"/>
      <c r="N55" s="33"/>
    </row>
    <row r="56" spans="1:14" ht="24" customHeight="1">
      <c r="A56" s="188">
        <v>6</v>
      </c>
      <c r="B56" s="8" t="str">
        <f>VLOOKUP($A$46,$V$4:$AT$39,13)</f>
        <v>-</v>
      </c>
      <c r="C56" s="30"/>
      <c r="D56" s="8" t="str">
        <f>VLOOKUP($A$46,$V$4:$AT$39,21)</f>
        <v>-</v>
      </c>
      <c r="E56" s="32"/>
      <c r="F56" s="32"/>
      <c r="G56" s="32"/>
      <c r="H56" s="32"/>
      <c r="I56" s="32"/>
      <c r="J56" s="32"/>
      <c r="K56" s="32"/>
      <c r="L56" s="32"/>
      <c r="M56" s="32"/>
      <c r="N56" s="33"/>
    </row>
    <row r="57" spans="1:14" ht="24" customHeight="1">
      <c r="A57" s="188">
        <v>7</v>
      </c>
      <c r="B57" s="8" t="str">
        <f>VLOOKUP($A$46,$V$4:$AT$39,14)</f>
        <v>-</v>
      </c>
      <c r="C57" s="30"/>
      <c r="D57" s="8" t="str">
        <f>VLOOKUP($A$46,$V$4:$AT$39,22)</f>
        <v>-</v>
      </c>
      <c r="E57" s="32"/>
      <c r="F57" s="32"/>
      <c r="G57" s="32"/>
      <c r="H57" s="32"/>
      <c r="I57" s="32"/>
      <c r="J57" s="32"/>
      <c r="K57" s="32"/>
      <c r="L57" s="32"/>
      <c r="M57" s="32"/>
      <c r="N57" s="33"/>
    </row>
    <row r="58" spans="1:14" ht="24" customHeight="1">
      <c r="A58" s="188">
        <v>8</v>
      </c>
      <c r="B58" s="8" t="str">
        <f>VLOOKUP($A$46,$V$4:$AT$39,15)</f>
        <v>-</v>
      </c>
      <c r="C58" s="30"/>
      <c r="D58" s="30" t="str">
        <f>VLOOKUP($A$46,$V$4:$AT$39,23)</f>
        <v>-</v>
      </c>
      <c r="E58" s="32"/>
      <c r="F58" s="32"/>
      <c r="G58" s="32"/>
      <c r="H58" s="32"/>
      <c r="I58" s="32"/>
      <c r="J58" s="32"/>
      <c r="K58" s="32"/>
      <c r="L58" s="32"/>
      <c r="M58" s="32"/>
      <c r="N58" s="33"/>
    </row>
    <row r="59" spans="1:14" ht="24" customHeight="1">
      <c r="A59" s="188">
        <v>9</v>
      </c>
      <c r="B59" s="8" t="str">
        <f>CONCATENATE(VLOOKUP($A$46,$V$4:$AT$39,8),(VLOOKUP($A$46,$V$4:$AT$39,8)))</f>
        <v>--</v>
      </c>
      <c r="C59" s="30"/>
      <c r="D59" s="30" t="str">
        <f>VLOOKUP($A$46,$V$4:$AT$39,16)</f>
        <v>-</v>
      </c>
      <c r="E59" s="32"/>
      <c r="F59" s="32"/>
      <c r="G59" s="32"/>
      <c r="H59" s="32"/>
      <c r="I59" s="32"/>
      <c r="J59" s="32"/>
      <c r="K59" s="32"/>
      <c r="L59" s="32"/>
      <c r="M59" s="32"/>
      <c r="N59" s="33"/>
    </row>
    <row r="60" spans="1:14" ht="24" customHeight="1">
      <c r="A60" s="188">
        <v>10</v>
      </c>
      <c r="B60" s="8" t="str">
        <f>CONCATENATE(VLOOKUP($A$46,$V$4:$AT$39,9),(VLOOKUP($A$46,$V$4:$AT$39,9)))</f>
        <v>--</v>
      </c>
      <c r="C60" s="30"/>
      <c r="D60" s="30" t="str">
        <f>VLOOKUP($A$46,$V$4:$AT$39,17)</f>
        <v>-</v>
      </c>
      <c r="E60" s="32"/>
      <c r="F60" s="32"/>
      <c r="G60" s="32"/>
      <c r="H60" s="32"/>
      <c r="I60" s="32"/>
      <c r="J60" s="32"/>
      <c r="K60" s="32"/>
      <c r="L60" s="32"/>
      <c r="M60" s="32"/>
      <c r="N60" s="33"/>
    </row>
    <row r="61" spans="1:14" ht="24" customHeight="1">
      <c r="A61" s="188">
        <v>11</v>
      </c>
      <c r="B61" s="8" t="str">
        <f>CONCATENATE(VLOOKUP($A$46,$V$4:$AT$39,10),(VLOOKUP($A$46,$V$4:$AT$39,10)))</f>
        <v>--</v>
      </c>
      <c r="C61" s="30"/>
      <c r="D61" s="37" t="str">
        <f>VLOOKUP($A$46,$V$4:$AT$39,18)</f>
        <v>-</v>
      </c>
      <c r="E61" s="32"/>
      <c r="F61" s="32"/>
      <c r="G61" s="32"/>
      <c r="H61" s="32"/>
      <c r="I61" s="32"/>
      <c r="J61" s="32"/>
      <c r="K61" s="32"/>
      <c r="L61" s="32"/>
      <c r="M61" s="32"/>
      <c r="N61" s="33"/>
    </row>
    <row r="62" spans="1:14" ht="24" customHeight="1">
      <c r="A62" s="188">
        <v>12</v>
      </c>
      <c r="B62" s="8" t="str">
        <f>CONCATENATE(VLOOKUP($A$46,$V$4:$AT$39,11),(VLOOKUP($A$46,$V$4:$AT$39,11)))</f>
        <v>--</v>
      </c>
      <c r="C62" s="30"/>
      <c r="D62" s="30" t="str">
        <f>VLOOKUP($A$46,$V$4:$AT$39,19)</f>
        <v>-</v>
      </c>
      <c r="E62" s="32"/>
      <c r="F62" s="32"/>
      <c r="G62" s="32"/>
      <c r="H62" s="32"/>
      <c r="I62" s="32"/>
      <c r="J62" s="32"/>
      <c r="K62" s="32"/>
      <c r="L62" s="32"/>
      <c r="M62" s="32"/>
      <c r="N62" s="33"/>
    </row>
    <row r="63" spans="1:14" ht="24" customHeight="1">
      <c r="A63" s="188">
        <v>13</v>
      </c>
      <c r="B63" s="8" t="str">
        <f>CONCATENATE(VLOOKUP($A$46,$V$4:$AT$39,12),(VLOOKUP($A$46,$V$4:$AT$39,12)))</f>
        <v>--</v>
      </c>
      <c r="C63" s="30"/>
      <c r="D63" s="30" t="str">
        <f>VLOOKUP($A$46,$V$4:$AT$39,20)</f>
        <v>-</v>
      </c>
      <c r="E63" s="32"/>
      <c r="F63" s="32"/>
      <c r="G63" s="32"/>
      <c r="H63" s="32"/>
      <c r="I63" s="32"/>
      <c r="J63" s="32"/>
      <c r="K63" s="32"/>
      <c r="L63" s="32"/>
      <c r="M63" s="32"/>
      <c r="N63" s="33"/>
    </row>
    <row r="64" spans="1:14" ht="24" customHeight="1">
      <c r="A64" s="188">
        <v>14</v>
      </c>
      <c r="B64" s="8" t="str">
        <f>CONCATENATE(VLOOKUP($A$46,$V$4:$AT$39,13),(VLOOKUP($A$46,$V$4:$AT$39,13)))</f>
        <v>--</v>
      </c>
      <c r="C64" s="30"/>
      <c r="D64" s="30" t="str">
        <f>VLOOKUP($A$46,$V$4:$AT$39,21)</f>
        <v>-</v>
      </c>
      <c r="E64" s="32"/>
      <c r="F64" s="32"/>
      <c r="G64" s="32"/>
      <c r="H64" s="32"/>
      <c r="I64" s="32"/>
      <c r="J64" s="32"/>
      <c r="K64" s="32"/>
      <c r="L64" s="32"/>
      <c r="M64" s="32"/>
      <c r="N64" s="33"/>
    </row>
    <row r="65" spans="1:45" s="363" customFormat="1" ht="24" customHeight="1">
      <c r="A65" s="188">
        <v>15</v>
      </c>
      <c r="B65" s="8" t="str">
        <f>CONCATENATE(VLOOKUP($A$46,$V$4:$AT$39,14),(VLOOKUP($A$46,$V$4:$AT$39,14)))</f>
        <v>--</v>
      </c>
      <c r="C65" s="30"/>
      <c r="D65" s="30" t="str">
        <f>VLOOKUP($A$46,$V$4:$AT$39,22)</f>
        <v>-</v>
      </c>
      <c r="E65" s="32"/>
      <c r="F65" s="32"/>
      <c r="G65" s="32"/>
      <c r="H65" s="32"/>
      <c r="I65" s="32"/>
      <c r="J65" s="32"/>
      <c r="K65" s="32"/>
      <c r="L65" s="32"/>
      <c r="M65" s="32"/>
      <c r="N65" s="33"/>
      <c r="V65"/>
      <c r="W65"/>
      <c r="X65"/>
      <c r="Y65"/>
      <c r="Z65"/>
      <c r="AA65"/>
      <c r="AC65"/>
      <c r="AD65"/>
      <c r="AE65"/>
      <c r="AF65"/>
      <c r="AG65"/>
      <c r="AH65"/>
      <c r="AI65"/>
      <c r="AK65"/>
      <c r="AL65"/>
      <c r="AM65"/>
      <c r="AN65"/>
      <c r="AO65"/>
      <c r="AP65"/>
      <c r="AQ65"/>
      <c r="AS65"/>
    </row>
    <row r="66" spans="1:14" s="363" customFormat="1" ht="24" customHeight="1">
      <c r="A66" s="188">
        <v>16</v>
      </c>
      <c r="B66" s="8" t="str">
        <f>CONCATENATE(VLOOKUP($A$46,$V$4:$AT$39,15),(VLOOKUP($A$46,$V$4:$AT$39,15)))</f>
        <v>--</v>
      </c>
      <c r="C66" s="30"/>
      <c r="D66" s="30" t="str">
        <f>VLOOKUP($A$46,$V$4:$AT$39,23)</f>
        <v>-</v>
      </c>
      <c r="E66" s="32"/>
      <c r="F66" s="32"/>
      <c r="G66" s="32"/>
      <c r="H66" s="32"/>
      <c r="I66" s="32"/>
      <c r="J66" s="32"/>
      <c r="K66" s="32"/>
      <c r="L66" s="32"/>
      <c r="M66" s="32"/>
      <c r="N66" s="33"/>
    </row>
    <row r="67" spans="1:14" s="363" customFormat="1" ht="24" customHeight="1">
      <c r="A67" s="188">
        <v>17</v>
      </c>
      <c r="B67" s="8"/>
      <c r="C67" s="30"/>
      <c r="D67" s="30"/>
      <c r="E67" s="32"/>
      <c r="F67" s="32"/>
      <c r="G67" s="32"/>
      <c r="H67" s="32"/>
      <c r="I67" s="32"/>
      <c r="J67" s="32"/>
      <c r="K67" s="32"/>
      <c r="L67" s="32"/>
      <c r="M67" s="32"/>
      <c r="N67" s="33"/>
    </row>
    <row r="68" spans="1:14" s="363" customFormat="1" ht="24" customHeight="1">
      <c r="A68" s="188">
        <v>18</v>
      </c>
      <c r="B68" s="8"/>
      <c r="C68" s="30"/>
      <c r="D68" s="30"/>
      <c r="E68" s="32"/>
      <c r="F68" s="32"/>
      <c r="G68" s="32"/>
      <c r="H68" s="32"/>
      <c r="I68" s="32"/>
      <c r="J68" s="32"/>
      <c r="K68" s="32"/>
      <c r="L68" s="32"/>
      <c r="M68" s="32"/>
      <c r="N68" s="33"/>
    </row>
    <row r="69" spans="1:14" s="363" customFormat="1" ht="24" customHeight="1">
      <c r="A69" s="188">
        <v>19</v>
      </c>
      <c r="B69" s="8"/>
      <c r="C69" s="30"/>
      <c r="D69" s="30"/>
      <c r="E69" s="32"/>
      <c r="F69" s="32"/>
      <c r="G69" s="32"/>
      <c r="H69" s="32"/>
      <c r="I69" s="32"/>
      <c r="J69" s="32"/>
      <c r="K69" s="32"/>
      <c r="L69" s="32"/>
      <c r="M69" s="32"/>
      <c r="N69" s="33"/>
    </row>
    <row r="70" spans="1:45" ht="24" customHeight="1">
      <c r="A70" s="188">
        <v>20</v>
      </c>
      <c r="B70" s="38"/>
      <c r="C70" s="30"/>
      <c r="D70" s="31"/>
      <c r="E70" s="32"/>
      <c r="F70" s="32"/>
      <c r="G70" s="32"/>
      <c r="H70" s="32"/>
      <c r="I70" s="32"/>
      <c r="J70" s="32"/>
      <c r="K70" s="32"/>
      <c r="L70" s="32"/>
      <c r="M70" s="32"/>
      <c r="N70" s="33"/>
      <c r="V70" s="363"/>
      <c r="W70" s="363"/>
      <c r="X70" s="363"/>
      <c r="Y70" s="363"/>
      <c r="Z70" s="363"/>
      <c r="AA70" s="363"/>
      <c r="AC70" s="363"/>
      <c r="AD70" s="363"/>
      <c r="AE70" s="363"/>
      <c r="AF70" s="363"/>
      <c r="AG70" s="363"/>
      <c r="AH70" s="363"/>
      <c r="AI70" s="363"/>
      <c r="AK70" s="363"/>
      <c r="AL70" s="363"/>
      <c r="AM70" s="363"/>
      <c r="AN70" s="363"/>
      <c r="AO70" s="363"/>
      <c r="AP70" s="363"/>
      <c r="AQ70" s="363"/>
      <c r="AS70" s="363"/>
    </row>
    <row r="71" spans="1:14" ht="24" customHeight="1">
      <c r="A71" s="188">
        <v>21</v>
      </c>
      <c r="B71" s="38"/>
      <c r="C71" s="30"/>
      <c r="D71" s="31"/>
      <c r="E71" s="32"/>
      <c r="F71" s="32"/>
      <c r="G71" s="32"/>
      <c r="H71" s="32"/>
      <c r="I71" s="32"/>
      <c r="J71" s="32"/>
      <c r="K71" s="32"/>
      <c r="L71" s="32"/>
      <c r="M71" s="32"/>
      <c r="N71" s="33"/>
    </row>
    <row r="72" spans="1:14" ht="24" customHeight="1">
      <c r="A72" s="188">
        <v>22</v>
      </c>
      <c r="B72" s="38"/>
      <c r="C72" s="30"/>
      <c r="D72" s="31"/>
      <c r="E72" s="32"/>
      <c r="F72" s="32"/>
      <c r="G72" s="32"/>
      <c r="H72" s="32"/>
      <c r="I72" s="32"/>
      <c r="J72" s="32"/>
      <c r="K72" s="32"/>
      <c r="L72" s="32"/>
      <c r="M72" s="32"/>
      <c r="N72" s="33"/>
    </row>
    <row r="73" spans="1:14" ht="24" customHeight="1">
      <c r="A73" s="188">
        <v>23</v>
      </c>
      <c r="B73" s="38"/>
      <c r="C73" s="30"/>
      <c r="D73" s="31"/>
      <c r="E73" s="32"/>
      <c r="F73" s="32"/>
      <c r="G73" s="32"/>
      <c r="H73" s="32"/>
      <c r="I73" s="32"/>
      <c r="J73" s="32"/>
      <c r="K73" s="32"/>
      <c r="L73" s="32"/>
      <c r="M73" s="32"/>
      <c r="N73" s="33"/>
    </row>
    <row r="74" spans="1:14" ht="24" customHeight="1">
      <c r="A74" s="188">
        <v>24</v>
      </c>
      <c r="B74" s="38"/>
      <c r="C74" s="30"/>
      <c r="D74" s="31"/>
      <c r="E74" s="32"/>
      <c r="F74" s="32"/>
      <c r="G74" s="32"/>
      <c r="H74" s="32"/>
      <c r="I74" s="32"/>
      <c r="J74" s="32"/>
      <c r="K74" s="32"/>
      <c r="L74" s="32"/>
      <c r="M74" s="32"/>
      <c r="N74" s="33"/>
    </row>
    <row r="75" spans="1:14" ht="24" customHeight="1" thickBot="1">
      <c r="A75" s="188">
        <v>25</v>
      </c>
      <c r="B75" s="39"/>
      <c r="C75" s="40"/>
      <c r="D75" s="41"/>
      <c r="E75" s="42"/>
      <c r="F75" s="42"/>
      <c r="G75" s="42"/>
      <c r="H75" s="42"/>
      <c r="I75" s="42"/>
      <c r="J75" s="42"/>
      <c r="K75" s="42"/>
      <c r="L75" s="42"/>
      <c r="M75" s="42"/>
      <c r="N75" s="43"/>
    </row>
    <row r="76" spans="1:14" ht="24" customHeight="1" thickBot="1">
      <c r="A76" s="191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1:14" ht="24" customHeight="1">
      <c r="A77" s="192" t="s">
        <v>48</v>
      </c>
      <c r="B77" s="44"/>
      <c r="C77" s="44"/>
      <c r="D77" s="44"/>
      <c r="E77" s="44"/>
      <c r="F77" s="45"/>
      <c r="G77" s="516" t="s">
        <v>49</v>
      </c>
      <c r="H77" s="517"/>
      <c r="I77" s="517"/>
      <c r="J77" s="517"/>
      <c r="K77" s="517"/>
      <c r="L77" s="517"/>
      <c r="M77" s="517"/>
      <c r="N77" s="518"/>
    </row>
    <row r="78" spans="1:14" ht="24" customHeight="1">
      <c r="A78" s="193" t="s">
        <v>51</v>
      </c>
      <c r="B78" s="48" t="s">
        <v>21</v>
      </c>
      <c r="C78" s="49" t="s">
        <v>22</v>
      </c>
      <c r="D78" s="49" t="s">
        <v>23</v>
      </c>
      <c r="E78" s="50" t="s">
        <v>52</v>
      </c>
      <c r="F78" s="51"/>
      <c r="G78" s="52" t="s">
        <v>51</v>
      </c>
      <c r="H78" s="48" t="s">
        <v>53</v>
      </c>
      <c r="I78" s="509" t="s">
        <v>22</v>
      </c>
      <c r="J78" s="510"/>
      <c r="K78" s="511"/>
      <c r="L78" s="512" t="s">
        <v>23</v>
      </c>
      <c r="M78" s="513"/>
      <c r="N78" s="53" t="s">
        <v>52</v>
      </c>
    </row>
    <row r="79" spans="1:14" ht="24" customHeight="1">
      <c r="A79" s="194" t="s">
        <v>54</v>
      </c>
      <c r="B79" s="32"/>
      <c r="C79" s="32"/>
      <c r="D79" s="32"/>
      <c r="E79" s="55"/>
      <c r="F79" s="56"/>
      <c r="G79" s="54" t="s">
        <v>54</v>
      </c>
      <c r="H79" s="32"/>
      <c r="I79" s="509"/>
      <c r="J79" s="510"/>
      <c r="K79" s="511"/>
      <c r="L79" s="512"/>
      <c r="M79" s="513"/>
      <c r="N79" s="57"/>
    </row>
    <row r="80" spans="1:14" ht="24" customHeight="1">
      <c r="A80" s="194" t="s">
        <v>57</v>
      </c>
      <c r="B80" s="32"/>
      <c r="C80" s="32"/>
      <c r="D80" s="32"/>
      <c r="E80" s="55"/>
      <c r="F80" s="56"/>
      <c r="G80" s="54" t="s">
        <v>57</v>
      </c>
      <c r="H80" s="32"/>
      <c r="I80" s="509"/>
      <c r="J80" s="510"/>
      <c r="K80" s="511"/>
      <c r="L80" s="512"/>
      <c r="M80" s="513"/>
      <c r="N80" s="57"/>
    </row>
    <row r="81" spans="1:14" ht="24" customHeight="1">
      <c r="A81" s="194" t="s">
        <v>59</v>
      </c>
      <c r="B81" s="32"/>
      <c r="C81" s="32"/>
      <c r="D81" s="32"/>
      <c r="E81" s="55"/>
      <c r="F81" s="56"/>
      <c r="G81" s="54" t="s">
        <v>59</v>
      </c>
      <c r="H81" s="32"/>
      <c r="I81" s="509"/>
      <c r="J81" s="510"/>
      <c r="K81" s="511"/>
      <c r="L81" s="512"/>
      <c r="M81" s="513"/>
      <c r="N81" s="57"/>
    </row>
    <row r="82" spans="1:14" ht="24" customHeight="1">
      <c r="A82" s="194" t="s">
        <v>61</v>
      </c>
      <c r="B82" s="32"/>
      <c r="C82" s="32"/>
      <c r="D82" s="32"/>
      <c r="E82" s="55"/>
      <c r="F82" s="56"/>
      <c r="G82" s="54" t="s">
        <v>61</v>
      </c>
      <c r="H82" s="32"/>
      <c r="I82" s="509"/>
      <c r="J82" s="510"/>
      <c r="K82" s="511"/>
      <c r="L82" s="512"/>
      <c r="M82" s="513"/>
      <c r="N82" s="57"/>
    </row>
    <row r="83" spans="1:14" ht="24" customHeight="1">
      <c r="A83" s="194" t="s">
        <v>62</v>
      </c>
      <c r="B83" s="32"/>
      <c r="C83" s="32"/>
      <c r="D83" s="32"/>
      <c r="E83" s="55"/>
      <c r="F83" s="56"/>
      <c r="G83" s="54" t="s">
        <v>62</v>
      </c>
      <c r="H83" s="32"/>
      <c r="I83" s="509"/>
      <c r="J83" s="510"/>
      <c r="K83" s="511"/>
      <c r="L83" s="512"/>
      <c r="M83" s="513"/>
      <c r="N83" s="57"/>
    </row>
    <row r="84" spans="1:14" ht="24" customHeight="1">
      <c r="A84" s="194" t="s">
        <v>63</v>
      </c>
      <c r="B84" s="32"/>
      <c r="C84" s="32"/>
      <c r="D84" s="32"/>
      <c r="E84" s="55"/>
      <c r="F84" s="56"/>
      <c r="G84" s="54" t="s">
        <v>63</v>
      </c>
      <c r="H84" s="32"/>
      <c r="I84" s="509"/>
      <c r="J84" s="510"/>
      <c r="K84" s="511"/>
      <c r="L84" s="512"/>
      <c r="M84" s="513"/>
      <c r="N84" s="57"/>
    </row>
    <row r="85" spans="1:14" ht="24" customHeight="1">
      <c r="A85" s="194" t="s">
        <v>64</v>
      </c>
      <c r="B85" s="32"/>
      <c r="C85" s="32"/>
      <c r="D85" s="32"/>
      <c r="E85" s="55"/>
      <c r="F85" s="56"/>
      <c r="G85" s="54" t="s">
        <v>64</v>
      </c>
      <c r="H85" s="32"/>
      <c r="I85" s="509"/>
      <c r="J85" s="510"/>
      <c r="K85" s="511"/>
      <c r="L85" s="512"/>
      <c r="M85" s="513"/>
      <c r="N85" s="57"/>
    </row>
    <row r="86" spans="1:14" ht="24" customHeight="1" thickBot="1">
      <c r="A86" s="195" t="s">
        <v>65</v>
      </c>
      <c r="B86" s="42"/>
      <c r="C86" s="42"/>
      <c r="D86" s="42"/>
      <c r="E86" s="60"/>
      <c r="F86" s="56"/>
      <c r="G86" s="59" t="s">
        <v>65</v>
      </c>
      <c r="H86" s="42"/>
      <c r="I86" s="504"/>
      <c r="J86" s="505"/>
      <c r="K86" s="506"/>
      <c r="L86" s="507"/>
      <c r="M86" s="508"/>
      <c r="N86" s="61"/>
    </row>
    <row r="87" ht="24" customHeight="1">
      <c r="F87" s="19"/>
    </row>
    <row r="88" spans="1:14" ht="24" customHeight="1">
      <c r="A88" s="196" t="s">
        <v>66</v>
      </c>
      <c r="B88" s="62"/>
      <c r="C88" s="55" t="s">
        <v>67</v>
      </c>
      <c r="D88" s="63"/>
      <c r="E88" s="63"/>
      <c r="F88" s="63"/>
      <c r="G88" s="63"/>
      <c r="H88" s="64"/>
      <c r="I88" s="32" t="s">
        <v>68</v>
      </c>
      <c r="J88" s="55" t="s">
        <v>69</v>
      </c>
      <c r="K88" s="62"/>
      <c r="L88" s="63"/>
      <c r="M88" s="63"/>
      <c r="N88" s="64"/>
    </row>
    <row r="91" ht="15">
      <c r="A91" s="69">
        <v>3</v>
      </c>
    </row>
    <row r="92" spans="1:14" ht="24" customHeight="1">
      <c r="A92" s="184" t="s">
        <v>0</v>
      </c>
      <c r="B92" s="4"/>
      <c r="C92" s="5"/>
      <c r="D92" s="6" t="s">
        <v>1</v>
      </c>
      <c r="E92" s="7">
        <f>VLOOKUP($A$91,$V$4:$AT$39,4)</f>
        <v>16.15</v>
      </c>
      <c r="F92" s="8"/>
      <c r="G92" s="9" t="s">
        <v>2</v>
      </c>
      <c r="H92" s="4" t="str">
        <f>Teamsetup!$B$19</f>
        <v>-</v>
      </c>
      <c r="I92" s="4"/>
      <c r="J92" s="5"/>
      <c r="K92" s="10" t="s">
        <v>3</v>
      </c>
      <c r="L92" s="11"/>
      <c r="M92" s="11"/>
      <c r="N92" s="12"/>
    </row>
    <row r="93" spans="1:49" ht="24" customHeight="1" thickBot="1">
      <c r="A93" s="185" t="s">
        <v>4</v>
      </c>
      <c r="B93" s="13"/>
      <c r="C93" s="14" t="str">
        <f>VLOOKUP($A$91,$V$4:$AT$39,2)</f>
        <v>Longjump</v>
      </c>
      <c r="D93" s="15" t="str">
        <f>VLOOKUP($A$91,$V$4:$AT$39,3)</f>
        <v>U15 Boys (Pit 1)</v>
      </c>
      <c r="E93" s="8"/>
      <c r="F93" s="8" t="s">
        <v>5</v>
      </c>
      <c r="G93" s="538" t="str">
        <f>Teamsetup!$D$19</f>
        <v>-</v>
      </c>
      <c r="H93" s="539"/>
      <c r="I93" s="8"/>
      <c r="J93" s="16" t="s">
        <v>6</v>
      </c>
      <c r="K93" s="17"/>
      <c r="L93" s="18"/>
      <c r="M93" s="519" t="str">
        <f>IF(Teamsetup!$C$13=6,VLOOKUP($A$91,$V$4:$AT$39,6),IF(Teamsetup!$C$13&lt;&gt;6,VLOOKUP($A$91,$V$4:$AT$39,7)))</f>
        <v>-</v>
      </c>
      <c r="N93" s="520" t="str">
        <f>IF($Q$6=6,VLOOKUP($A$1,$V$4:$AQ$39,6),IF($Q$6&lt;&gt;6,VLOOKUP($A$1,$V$4:$AQ$39,7)))</f>
        <v>-</v>
      </c>
      <c r="U93" s="1"/>
      <c r="AT93" s="3"/>
      <c r="AU93" s="3"/>
      <c r="AV93" s="3"/>
      <c r="AW93" s="3"/>
    </row>
    <row r="94" spans="1:49" ht="24" customHeight="1">
      <c r="A94" s="186"/>
      <c r="B94" s="23"/>
      <c r="C94" s="24" t="s">
        <v>11</v>
      </c>
      <c r="D94" s="25" t="str">
        <f>VLOOKUP($A$91,$V$4:$AT$39,5)</f>
        <v>.</v>
      </c>
      <c r="E94" s="521" t="s">
        <v>12</v>
      </c>
      <c r="F94" s="522"/>
      <c r="G94" s="521" t="s">
        <v>13</v>
      </c>
      <c r="H94" s="522"/>
      <c r="I94" s="521" t="s">
        <v>14</v>
      </c>
      <c r="J94" s="522"/>
      <c r="K94" s="523" t="s">
        <v>15</v>
      </c>
      <c r="L94" s="524"/>
      <c r="M94" s="525" t="s">
        <v>16</v>
      </c>
      <c r="N94" s="527" t="s">
        <v>17</v>
      </c>
      <c r="U94" s="1"/>
      <c r="W94" s="1"/>
      <c r="X94" s="1"/>
      <c r="Y94" s="2"/>
      <c r="Z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T94" s="3"/>
      <c r="AU94" s="3"/>
      <c r="AV94" s="3"/>
      <c r="AW94" s="3"/>
    </row>
    <row r="95" spans="1:49" ht="24" customHeight="1">
      <c r="A95" s="187"/>
      <c r="B95" s="28" t="s">
        <v>21</v>
      </c>
      <c r="C95" s="29" t="s">
        <v>22</v>
      </c>
      <c r="D95" s="29" t="s">
        <v>23</v>
      </c>
      <c r="E95" s="514" t="s">
        <v>24</v>
      </c>
      <c r="F95" s="515"/>
      <c r="G95" s="514" t="s">
        <v>24</v>
      </c>
      <c r="H95" s="515"/>
      <c r="I95" s="514" t="s">
        <v>24</v>
      </c>
      <c r="J95" s="515"/>
      <c r="K95" s="514" t="s">
        <v>24</v>
      </c>
      <c r="L95" s="515"/>
      <c r="M95" s="526"/>
      <c r="N95" s="528"/>
      <c r="U95" s="1"/>
      <c r="W95" s="1"/>
      <c r="X95" s="1"/>
      <c r="Y95" s="2"/>
      <c r="Z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T95" s="3"/>
      <c r="AU95" s="3"/>
      <c r="AV95" s="3"/>
      <c r="AW95" s="3"/>
    </row>
    <row r="96" spans="1:49" ht="24" customHeight="1">
      <c r="A96" s="188">
        <v>1</v>
      </c>
      <c r="B96" s="8" t="str">
        <f>VLOOKUP($A$91,$V$4:$AT$39,8)</f>
        <v>-</v>
      </c>
      <c r="C96" s="30"/>
      <c r="D96" s="31" t="str">
        <f>VLOOKUP($A$91,$V$4:$AT$39,16)</f>
        <v>-</v>
      </c>
      <c r="E96" s="32"/>
      <c r="F96" s="32"/>
      <c r="G96" s="32"/>
      <c r="H96" s="32"/>
      <c r="I96" s="32"/>
      <c r="J96" s="32"/>
      <c r="K96" s="32"/>
      <c r="L96" s="32"/>
      <c r="M96" s="32"/>
      <c r="N96" s="33"/>
      <c r="O96" s="19"/>
      <c r="P96" s="19"/>
      <c r="Q96" s="19"/>
      <c r="R96" s="19"/>
      <c r="S96" s="19"/>
      <c r="T96" s="19"/>
      <c r="U96" s="34"/>
      <c r="W96" s="1"/>
      <c r="X96" s="1"/>
      <c r="Y96" s="2"/>
      <c r="Z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T96" s="3"/>
      <c r="AU96" s="3"/>
      <c r="AV96" s="3"/>
      <c r="AW96" s="3"/>
    </row>
    <row r="97" spans="1:44" ht="24" customHeight="1">
      <c r="A97" s="188">
        <v>2</v>
      </c>
      <c r="B97" s="8" t="str">
        <f>VLOOKUP($A$91,$V$4:$AT$39,9)</f>
        <v>-</v>
      </c>
      <c r="C97" s="30"/>
      <c r="D97" s="8" t="str">
        <f>VLOOKUP($A$91,$V$4:$AT$39,17)</f>
        <v>-</v>
      </c>
      <c r="E97" s="32"/>
      <c r="F97" s="32"/>
      <c r="G97" s="32"/>
      <c r="H97" s="32"/>
      <c r="I97" s="32"/>
      <c r="J97" s="32"/>
      <c r="K97" s="32"/>
      <c r="L97" s="32"/>
      <c r="M97" s="32"/>
      <c r="N97" s="33"/>
      <c r="V97" s="19"/>
      <c r="W97" s="1"/>
      <c r="X97" s="1"/>
      <c r="Y97" s="2"/>
      <c r="Z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14" ht="24" customHeight="1">
      <c r="A98" s="188">
        <v>3</v>
      </c>
      <c r="B98" s="8" t="str">
        <f>VLOOKUP($A$91,$V$4:$AT$39,10)</f>
        <v>-</v>
      </c>
      <c r="C98" s="30"/>
      <c r="D98" s="8" t="str">
        <f>VLOOKUP($A$91,$V$4:$AT$39,18)</f>
        <v>-</v>
      </c>
      <c r="E98" s="32"/>
      <c r="F98" s="32"/>
      <c r="G98" s="32"/>
      <c r="H98" s="32"/>
      <c r="I98" s="32"/>
      <c r="J98" s="32"/>
      <c r="K98" s="32"/>
      <c r="L98" s="32"/>
      <c r="M98" s="32"/>
      <c r="N98" s="33"/>
    </row>
    <row r="99" spans="1:14" ht="24" customHeight="1">
      <c r="A99" s="188">
        <v>4</v>
      </c>
      <c r="B99" s="8" t="str">
        <f>VLOOKUP($A$91,$V$4:$AT$39,11)</f>
        <v>-</v>
      </c>
      <c r="C99" s="30"/>
      <c r="D99" s="8" t="str">
        <f>VLOOKUP($A$91,$V$4:$AT$39,19)</f>
        <v>-</v>
      </c>
      <c r="E99" s="32"/>
      <c r="F99" s="32"/>
      <c r="G99" s="32"/>
      <c r="H99" s="32"/>
      <c r="I99" s="32"/>
      <c r="J99" s="32"/>
      <c r="K99" s="32"/>
      <c r="L99" s="32"/>
      <c r="M99" s="32"/>
      <c r="N99" s="33"/>
    </row>
    <row r="100" spans="1:14" ht="24" customHeight="1">
      <c r="A100" s="188">
        <v>5</v>
      </c>
      <c r="B100" s="8" t="str">
        <f>VLOOKUP($A$91,$V$4:$AT$39,12)</f>
        <v>-</v>
      </c>
      <c r="C100" s="30"/>
      <c r="D100" s="8" t="str">
        <f>VLOOKUP($A$91,$V$4:$AT$39,20)</f>
        <v>-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3"/>
    </row>
    <row r="101" spans="1:14" ht="24" customHeight="1">
      <c r="A101" s="188">
        <v>6</v>
      </c>
      <c r="B101" s="8" t="str">
        <f>VLOOKUP($A$91,$V$4:$AT$39,13)</f>
        <v>-</v>
      </c>
      <c r="C101" s="30"/>
      <c r="D101" s="8" t="str">
        <f>VLOOKUP($A$91,$V$4:$AT$39,21)</f>
        <v>-</v>
      </c>
      <c r="E101" s="32"/>
      <c r="F101" s="32"/>
      <c r="G101" s="32"/>
      <c r="H101" s="32"/>
      <c r="I101" s="32"/>
      <c r="J101" s="32"/>
      <c r="K101" s="32"/>
      <c r="L101" s="32"/>
      <c r="M101" s="32"/>
      <c r="N101" s="33"/>
    </row>
    <row r="102" spans="1:14" ht="24" customHeight="1">
      <c r="A102" s="188">
        <v>7</v>
      </c>
      <c r="B102" s="8" t="str">
        <f>VLOOKUP($A$91,$V$4:$AT$39,14)</f>
        <v>-</v>
      </c>
      <c r="C102" s="30"/>
      <c r="D102" s="8" t="str">
        <f>VLOOKUP($A$91,$V$4:$AT$39,22)</f>
        <v>-</v>
      </c>
      <c r="E102" s="32"/>
      <c r="F102" s="32"/>
      <c r="G102" s="32"/>
      <c r="H102" s="32"/>
      <c r="I102" s="32"/>
      <c r="J102" s="32"/>
      <c r="K102" s="32"/>
      <c r="L102" s="32"/>
      <c r="M102" s="32"/>
      <c r="N102" s="33"/>
    </row>
    <row r="103" spans="1:14" ht="24" customHeight="1">
      <c r="A103" s="188">
        <v>8</v>
      </c>
      <c r="B103" s="8" t="str">
        <f>VLOOKUP($A$91,$V$4:$AT$39,15)</f>
        <v>-</v>
      </c>
      <c r="C103" s="30"/>
      <c r="D103" s="30" t="str">
        <f>VLOOKUP($A$91,$V$4:$AT$39,23)</f>
        <v>-</v>
      </c>
      <c r="E103" s="32"/>
      <c r="F103" s="32"/>
      <c r="G103" s="32"/>
      <c r="H103" s="32"/>
      <c r="I103" s="32"/>
      <c r="J103" s="32"/>
      <c r="K103" s="32"/>
      <c r="L103" s="32"/>
      <c r="M103" s="32"/>
      <c r="N103" s="33"/>
    </row>
    <row r="104" spans="1:14" ht="24" customHeight="1">
      <c r="A104" s="188">
        <v>9</v>
      </c>
      <c r="B104" s="8" t="str">
        <f>CONCATENATE(VLOOKUP($A$91,$V$4:$AT$39,8),(VLOOKUP($A$91,$V$4:$AT$39,8)))</f>
        <v>--</v>
      </c>
      <c r="C104" s="30"/>
      <c r="D104" s="30" t="str">
        <f>VLOOKUP($A$91,$V$4:$AT$39,16)</f>
        <v>-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33"/>
    </row>
    <row r="105" spans="1:14" ht="24" customHeight="1">
      <c r="A105" s="188">
        <v>10</v>
      </c>
      <c r="B105" s="8" t="str">
        <f>CONCATENATE(VLOOKUP($A$91,$V$4:$AT$39,9),(VLOOKUP($A$91,$V$4:$AT$39,9)))</f>
        <v>--</v>
      </c>
      <c r="C105" s="30"/>
      <c r="D105" s="30" t="str">
        <f>VLOOKUP($A$91,$V$4:$AT$39,17)</f>
        <v>-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3"/>
    </row>
    <row r="106" spans="1:14" ht="24" customHeight="1">
      <c r="A106" s="188">
        <v>11</v>
      </c>
      <c r="B106" s="8" t="str">
        <f>CONCATENATE(VLOOKUP($A$91,$V$4:$AT$39,10),(VLOOKUP($A$91,$V$4:$AT$39,10)))</f>
        <v>--</v>
      </c>
      <c r="C106" s="30"/>
      <c r="D106" s="37" t="str">
        <f>VLOOKUP($A$91,$V$4:$AT$39,18)</f>
        <v>-</v>
      </c>
      <c r="E106" s="32"/>
      <c r="F106" s="32"/>
      <c r="G106" s="32"/>
      <c r="H106" s="32"/>
      <c r="I106" s="32"/>
      <c r="J106" s="32"/>
      <c r="K106" s="32"/>
      <c r="L106" s="32"/>
      <c r="M106" s="32"/>
      <c r="N106" s="33"/>
    </row>
    <row r="107" spans="1:14" ht="24" customHeight="1">
      <c r="A107" s="188">
        <v>12</v>
      </c>
      <c r="B107" s="8" t="str">
        <f>CONCATENATE(VLOOKUP($A$91,$V$4:$AT$39,11),(VLOOKUP($A$91,$V$4:$AT$39,11)))</f>
        <v>--</v>
      </c>
      <c r="C107" s="30"/>
      <c r="D107" s="30" t="str">
        <f>VLOOKUP($A$91,$V$4:$AT$39,19)</f>
        <v>-</v>
      </c>
      <c r="E107" s="32"/>
      <c r="F107" s="32"/>
      <c r="G107" s="32"/>
      <c r="H107" s="32"/>
      <c r="I107" s="32"/>
      <c r="J107" s="32"/>
      <c r="K107" s="32"/>
      <c r="L107" s="32"/>
      <c r="M107" s="32"/>
      <c r="N107" s="33"/>
    </row>
    <row r="108" spans="1:14" ht="24" customHeight="1">
      <c r="A108" s="188">
        <v>13</v>
      </c>
      <c r="B108" s="8" t="str">
        <f>CONCATENATE(VLOOKUP($A$91,$V$4:$AT$39,12),(VLOOKUP($A$91,$V$4:$AT$39,12)))</f>
        <v>--</v>
      </c>
      <c r="C108" s="30"/>
      <c r="D108" s="30" t="str">
        <f>VLOOKUP($A$91,$V$4:$AT$39,20)</f>
        <v>-</v>
      </c>
      <c r="E108" s="32"/>
      <c r="F108" s="32"/>
      <c r="G108" s="32"/>
      <c r="H108" s="32"/>
      <c r="I108" s="32"/>
      <c r="J108" s="32"/>
      <c r="K108" s="32"/>
      <c r="L108" s="32"/>
      <c r="M108" s="32"/>
      <c r="N108" s="33"/>
    </row>
    <row r="109" spans="1:14" ht="24" customHeight="1">
      <c r="A109" s="188">
        <v>14</v>
      </c>
      <c r="B109" s="8" t="str">
        <f>CONCATENATE(VLOOKUP($A$91,$V$4:$AT$39,13),(VLOOKUP($A$91,$V$4:$AT$39,13)))</f>
        <v>--</v>
      </c>
      <c r="C109" s="30"/>
      <c r="D109" s="30" t="str">
        <f>VLOOKUP($A$91,$V$4:$AT$39,21)</f>
        <v>-</v>
      </c>
      <c r="E109" s="32"/>
      <c r="F109" s="32"/>
      <c r="G109" s="32"/>
      <c r="H109" s="32"/>
      <c r="I109" s="32"/>
      <c r="J109" s="32"/>
      <c r="K109" s="32"/>
      <c r="L109" s="32"/>
      <c r="M109" s="32"/>
      <c r="N109" s="33"/>
    </row>
    <row r="110" spans="1:14" ht="24" customHeight="1">
      <c r="A110" s="188">
        <v>15</v>
      </c>
      <c r="B110" s="38" t="str">
        <f>CONCATENATE(VLOOKUP($A$91,$V$4:$AT$39,14),(VLOOKUP($A$91,$V$4:$AT$39,14)))</f>
        <v>--</v>
      </c>
      <c r="C110" s="30"/>
      <c r="D110" s="31" t="str">
        <f>VLOOKUP($A$91,$V$4:$AT$39,22)</f>
        <v>-</v>
      </c>
      <c r="E110" s="32"/>
      <c r="F110" s="32"/>
      <c r="G110" s="32"/>
      <c r="H110" s="32"/>
      <c r="I110" s="32"/>
      <c r="J110" s="32"/>
      <c r="K110" s="32"/>
      <c r="L110" s="32"/>
      <c r="M110" s="32"/>
      <c r="N110" s="33"/>
    </row>
    <row r="111" spans="1:14" ht="24" customHeight="1">
      <c r="A111" s="188">
        <v>16</v>
      </c>
      <c r="B111" s="38" t="str">
        <f>CONCATENATE(VLOOKUP($A$91,$V$4:$AT$39,15),(VLOOKUP($A$91,$V$4:$AT$39,15)))</f>
        <v>--</v>
      </c>
      <c r="C111" s="30"/>
      <c r="D111" s="31" t="str">
        <f>VLOOKUP($A$91,$V$4:$AT$39,23)</f>
        <v>-</v>
      </c>
      <c r="E111" s="32"/>
      <c r="F111" s="32"/>
      <c r="G111" s="32"/>
      <c r="H111" s="32"/>
      <c r="I111" s="32"/>
      <c r="J111" s="32"/>
      <c r="K111" s="32"/>
      <c r="L111" s="32"/>
      <c r="M111" s="32"/>
      <c r="N111" s="33"/>
    </row>
    <row r="112" spans="1:45" s="363" customFormat="1" ht="24" customHeight="1">
      <c r="A112" s="188">
        <v>17</v>
      </c>
      <c r="B112" s="38"/>
      <c r="C112" s="30"/>
      <c r="D112" s="31"/>
      <c r="E112" s="32"/>
      <c r="F112" s="32"/>
      <c r="G112" s="32"/>
      <c r="H112" s="32"/>
      <c r="I112" s="32"/>
      <c r="J112" s="32"/>
      <c r="K112" s="32"/>
      <c r="L112" s="32"/>
      <c r="M112" s="32"/>
      <c r="N112" s="33"/>
      <c r="V112"/>
      <c r="W112"/>
      <c r="X112"/>
      <c r="Y112"/>
      <c r="Z112"/>
      <c r="AA112"/>
      <c r="AC112"/>
      <c r="AD112"/>
      <c r="AE112"/>
      <c r="AF112"/>
      <c r="AG112"/>
      <c r="AH112"/>
      <c r="AI112"/>
      <c r="AK112"/>
      <c r="AL112"/>
      <c r="AM112"/>
      <c r="AN112"/>
      <c r="AO112"/>
      <c r="AP112"/>
      <c r="AQ112"/>
      <c r="AS112"/>
    </row>
    <row r="113" spans="1:14" s="363" customFormat="1" ht="24" customHeight="1">
      <c r="A113" s="188">
        <v>18</v>
      </c>
      <c r="B113" s="38"/>
      <c r="C113" s="30"/>
      <c r="D113" s="31"/>
      <c r="E113" s="32"/>
      <c r="F113" s="32"/>
      <c r="G113" s="32"/>
      <c r="H113" s="32"/>
      <c r="I113" s="32"/>
      <c r="J113" s="32"/>
      <c r="K113" s="32"/>
      <c r="L113" s="32"/>
      <c r="M113" s="32"/>
      <c r="N113" s="33"/>
    </row>
    <row r="114" spans="1:14" s="363" customFormat="1" ht="24" customHeight="1">
      <c r="A114" s="188">
        <v>19</v>
      </c>
      <c r="B114" s="38"/>
      <c r="C114" s="30"/>
      <c r="D114" s="31"/>
      <c r="E114" s="32"/>
      <c r="F114" s="32"/>
      <c r="G114" s="32"/>
      <c r="H114" s="32"/>
      <c r="I114" s="32"/>
      <c r="J114" s="32"/>
      <c r="K114" s="32"/>
      <c r="L114" s="32"/>
      <c r="M114" s="32"/>
      <c r="N114" s="33"/>
    </row>
    <row r="115" spans="1:14" s="363" customFormat="1" ht="24" customHeight="1">
      <c r="A115" s="188">
        <v>20</v>
      </c>
      <c r="B115" s="38"/>
      <c r="C115" s="30"/>
      <c r="D115" s="31"/>
      <c r="E115" s="32"/>
      <c r="F115" s="32"/>
      <c r="G115" s="32"/>
      <c r="H115" s="32"/>
      <c r="I115" s="32"/>
      <c r="J115" s="32"/>
      <c r="K115" s="32"/>
      <c r="L115" s="32"/>
      <c r="M115" s="32"/>
      <c r="N115" s="33"/>
    </row>
    <row r="116" spans="1:14" s="363" customFormat="1" ht="24" customHeight="1">
      <c r="A116" s="188">
        <v>21</v>
      </c>
      <c r="B116" s="38"/>
      <c r="C116" s="30"/>
      <c r="D116" s="31"/>
      <c r="E116" s="32"/>
      <c r="F116" s="32"/>
      <c r="G116" s="32"/>
      <c r="H116" s="32"/>
      <c r="I116" s="32"/>
      <c r="J116" s="32"/>
      <c r="K116" s="32"/>
      <c r="L116" s="32"/>
      <c r="M116" s="32"/>
      <c r="N116" s="33"/>
    </row>
    <row r="117" spans="1:45" ht="24" customHeight="1">
      <c r="A117" s="188">
        <v>22</v>
      </c>
      <c r="B117" s="38"/>
      <c r="C117" s="30"/>
      <c r="D117" s="31"/>
      <c r="E117" s="32"/>
      <c r="F117" s="32"/>
      <c r="G117" s="32"/>
      <c r="H117" s="32"/>
      <c r="I117" s="32"/>
      <c r="J117" s="32"/>
      <c r="K117" s="32"/>
      <c r="L117" s="32"/>
      <c r="M117" s="32"/>
      <c r="N117" s="33"/>
      <c r="V117" s="363"/>
      <c r="W117" s="363"/>
      <c r="X117" s="363"/>
      <c r="Y117" s="363"/>
      <c r="Z117" s="363"/>
      <c r="AA117" s="363"/>
      <c r="AC117" s="363"/>
      <c r="AD117" s="363"/>
      <c r="AE117" s="363"/>
      <c r="AF117" s="363"/>
      <c r="AG117" s="363"/>
      <c r="AH117" s="363"/>
      <c r="AI117" s="363"/>
      <c r="AK117" s="363"/>
      <c r="AL117" s="363"/>
      <c r="AM117" s="363"/>
      <c r="AN117" s="363"/>
      <c r="AO117" s="363"/>
      <c r="AP117" s="363"/>
      <c r="AQ117" s="363"/>
      <c r="AS117" s="363"/>
    </row>
    <row r="118" spans="1:14" ht="24" customHeight="1">
      <c r="A118" s="188">
        <v>23</v>
      </c>
      <c r="B118" s="38"/>
      <c r="C118" s="30"/>
      <c r="D118" s="31"/>
      <c r="E118" s="32"/>
      <c r="F118" s="32"/>
      <c r="G118" s="32"/>
      <c r="H118" s="32"/>
      <c r="I118" s="32"/>
      <c r="J118" s="32"/>
      <c r="K118" s="32"/>
      <c r="L118" s="32"/>
      <c r="M118" s="32"/>
      <c r="N118" s="33"/>
    </row>
    <row r="119" spans="1:14" ht="24" customHeight="1">
      <c r="A119" s="188">
        <v>24</v>
      </c>
      <c r="B119" s="38"/>
      <c r="C119" s="30"/>
      <c r="D119" s="31"/>
      <c r="E119" s="32"/>
      <c r="F119" s="32"/>
      <c r="G119" s="32"/>
      <c r="H119" s="32"/>
      <c r="I119" s="32"/>
      <c r="J119" s="32"/>
      <c r="K119" s="32"/>
      <c r="L119" s="32"/>
      <c r="M119" s="32"/>
      <c r="N119" s="33"/>
    </row>
    <row r="120" spans="1:14" ht="24" customHeight="1" thickBot="1">
      <c r="A120" s="190">
        <v>25</v>
      </c>
      <c r="B120" s="39"/>
      <c r="C120" s="40"/>
      <c r="D120" s="41"/>
      <c r="E120" s="42"/>
      <c r="F120" s="42"/>
      <c r="G120" s="42"/>
      <c r="H120" s="42"/>
      <c r="I120" s="42"/>
      <c r="J120" s="42"/>
      <c r="K120" s="42"/>
      <c r="L120" s="42"/>
      <c r="M120" s="42"/>
      <c r="N120" s="43"/>
    </row>
    <row r="121" spans="1:14" ht="24" customHeight="1" thickBot="1">
      <c r="A121" s="191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1:14" ht="24" customHeight="1">
      <c r="A122" s="192" t="s">
        <v>48</v>
      </c>
      <c r="B122" s="44"/>
      <c r="C122" s="44"/>
      <c r="D122" s="44"/>
      <c r="E122" s="44"/>
      <c r="F122" s="45"/>
      <c r="G122" s="516" t="s">
        <v>49</v>
      </c>
      <c r="H122" s="517"/>
      <c r="I122" s="517"/>
      <c r="J122" s="517"/>
      <c r="K122" s="517"/>
      <c r="L122" s="517"/>
      <c r="M122" s="517"/>
      <c r="N122" s="518"/>
    </row>
    <row r="123" spans="1:14" ht="24" customHeight="1">
      <c r="A123" s="193" t="s">
        <v>51</v>
      </c>
      <c r="B123" s="48" t="s">
        <v>21</v>
      </c>
      <c r="C123" s="49" t="s">
        <v>22</v>
      </c>
      <c r="D123" s="49" t="s">
        <v>23</v>
      </c>
      <c r="E123" s="50" t="s">
        <v>52</v>
      </c>
      <c r="F123" s="51"/>
      <c r="G123" s="52" t="s">
        <v>51</v>
      </c>
      <c r="H123" s="48" t="s">
        <v>53</v>
      </c>
      <c r="I123" s="509" t="s">
        <v>22</v>
      </c>
      <c r="J123" s="510"/>
      <c r="K123" s="511"/>
      <c r="L123" s="512" t="s">
        <v>23</v>
      </c>
      <c r="M123" s="513"/>
      <c r="N123" s="53" t="s">
        <v>52</v>
      </c>
    </row>
    <row r="124" spans="1:14" ht="24" customHeight="1">
      <c r="A124" s="194" t="s">
        <v>54</v>
      </c>
      <c r="B124" s="32"/>
      <c r="C124" s="32"/>
      <c r="D124" s="32"/>
      <c r="E124" s="55"/>
      <c r="F124" s="56"/>
      <c r="G124" s="54" t="s">
        <v>54</v>
      </c>
      <c r="H124" s="32"/>
      <c r="I124" s="509"/>
      <c r="J124" s="510"/>
      <c r="K124" s="511"/>
      <c r="L124" s="512"/>
      <c r="M124" s="513"/>
      <c r="N124" s="57"/>
    </row>
    <row r="125" spans="1:14" ht="24" customHeight="1">
      <c r="A125" s="194" t="s">
        <v>57</v>
      </c>
      <c r="B125" s="32"/>
      <c r="C125" s="32"/>
      <c r="D125" s="32"/>
      <c r="E125" s="55"/>
      <c r="F125" s="56"/>
      <c r="G125" s="54" t="s">
        <v>57</v>
      </c>
      <c r="H125" s="32"/>
      <c r="I125" s="509"/>
      <c r="J125" s="510"/>
      <c r="K125" s="511"/>
      <c r="L125" s="512"/>
      <c r="M125" s="513"/>
      <c r="N125" s="57"/>
    </row>
    <row r="126" spans="1:14" ht="24" customHeight="1">
      <c r="A126" s="194" t="s">
        <v>59</v>
      </c>
      <c r="B126" s="32"/>
      <c r="C126" s="32"/>
      <c r="D126" s="32"/>
      <c r="E126" s="55"/>
      <c r="F126" s="56"/>
      <c r="G126" s="54" t="s">
        <v>59</v>
      </c>
      <c r="H126" s="32"/>
      <c r="I126" s="509"/>
      <c r="J126" s="510"/>
      <c r="K126" s="511"/>
      <c r="L126" s="512"/>
      <c r="M126" s="513"/>
      <c r="N126" s="57"/>
    </row>
    <row r="127" spans="1:14" ht="24" customHeight="1">
      <c r="A127" s="194" t="s">
        <v>61</v>
      </c>
      <c r="B127" s="32"/>
      <c r="C127" s="32"/>
      <c r="D127" s="32"/>
      <c r="E127" s="55"/>
      <c r="F127" s="56"/>
      <c r="G127" s="54" t="s">
        <v>61</v>
      </c>
      <c r="H127" s="32"/>
      <c r="I127" s="509"/>
      <c r="J127" s="510"/>
      <c r="K127" s="511"/>
      <c r="L127" s="512"/>
      <c r="M127" s="513"/>
      <c r="N127" s="57"/>
    </row>
    <row r="128" spans="1:14" ht="24" customHeight="1">
      <c r="A128" s="194" t="s">
        <v>62</v>
      </c>
      <c r="B128" s="32"/>
      <c r="C128" s="32"/>
      <c r="D128" s="32"/>
      <c r="E128" s="55"/>
      <c r="F128" s="56"/>
      <c r="G128" s="54" t="s">
        <v>62</v>
      </c>
      <c r="H128" s="32"/>
      <c r="I128" s="509"/>
      <c r="J128" s="510"/>
      <c r="K128" s="511"/>
      <c r="L128" s="512"/>
      <c r="M128" s="513"/>
      <c r="N128" s="57"/>
    </row>
    <row r="129" spans="1:14" ht="24" customHeight="1">
      <c r="A129" s="194" t="s">
        <v>63</v>
      </c>
      <c r="B129" s="32"/>
      <c r="C129" s="32"/>
      <c r="D129" s="32"/>
      <c r="E129" s="55"/>
      <c r="F129" s="56"/>
      <c r="G129" s="54" t="s">
        <v>63</v>
      </c>
      <c r="H129" s="32"/>
      <c r="I129" s="509"/>
      <c r="J129" s="510"/>
      <c r="K129" s="511"/>
      <c r="L129" s="512"/>
      <c r="M129" s="513"/>
      <c r="N129" s="57"/>
    </row>
    <row r="130" spans="1:14" ht="24" customHeight="1">
      <c r="A130" s="194" t="s">
        <v>64</v>
      </c>
      <c r="B130" s="32"/>
      <c r="C130" s="32"/>
      <c r="D130" s="32"/>
      <c r="E130" s="55"/>
      <c r="F130" s="56"/>
      <c r="G130" s="54" t="s">
        <v>64</v>
      </c>
      <c r="H130" s="32"/>
      <c r="I130" s="509"/>
      <c r="J130" s="510"/>
      <c r="K130" s="511"/>
      <c r="L130" s="512"/>
      <c r="M130" s="513"/>
      <c r="N130" s="57"/>
    </row>
    <row r="131" spans="1:14" ht="24" customHeight="1" thickBot="1">
      <c r="A131" s="195" t="s">
        <v>65</v>
      </c>
      <c r="B131" s="42"/>
      <c r="C131" s="42"/>
      <c r="D131" s="42"/>
      <c r="E131" s="60"/>
      <c r="F131" s="56"/>
      <c r="G131" s="59" t="s">
        <v>65</v>
      </c>
      <c r="H131" s="42"/>
      <c r="I131" s="504"/>
      <c r="J131" s="505"/>
      <c r="K131" s="506"/>
      <c r="L131" s="507"/>
      <c r="M131" s="508"/>
      <c r="N131" s="61"/>
    </row>
    <row r="132" ht="24" customHeight="1">
      <c r="F132" s="19"/>
    </row>
    <row r="133" spans="1:14" ht="24" customHeight="1">
      <c r="A133" s="196" t="s">
        <v>66</v>
      </c>
      <c r="B133" s="62"/>
      <c r="C133" s="55" t="s">
        <v>67</v>
      </c>
      <c r="D133" s="63"/>
      <c r="E133" s="63"/>
      <c r="F133" s="63"/>
      <c r="G133" s="63"/>
      <c r="H133" s="64"/>
      <c r="I133" s="32" t="s">
        <v>68</v>
      </c>
      <c r="J133" s="55" t="s">
        <v>69</v>
      </c>
      <c r="K133" s="62"/>
      <c r="L133" s="63"/>
      <c r="M133" s="63"/>
      <c r="N133" s="64"/>
    </row>
    <row r="136" ht="15">
      <c r="A136" s="69">
        <v>4</v>
      </c>
    </row>
    <row r="137" spans="1:14" ht="24" customHeight="1">
      <c r="A137" s="184" t="s">
        <v>0</v>
      </c>
      <c r="B137" s="4"/>
      <c r="C137" s="5"/>
      <c r="D137" s="6" t="s">
        <v>1</v>
      </c>
      <c r="E137" s="7">
        <f>VLOOKUP($A$136,$V$4:$AT$39,4)</f>
        <v>11.5</v>
      </c>
      <c r="F137" s="8"/>
      <c r="G137" s="9" t="s">
        <v>2</v>
      </c>
      <c r="H137" s="4" t="str">
        <f>Teamsetup!$B$19</f>
        <v>-</v>
      </c>
      <c r="I137" s="4"/>
      <c r="J137" s="5"/>
      <c r="K137" s="10" t="s">
        <v>3</v>
      </c>
      <c r="L137" s="11"/>
      <c r="M137" s="11"/>
      <c r="N137" s="12"/>
    </row>
    <row r="138" spans="1:14" ht="24" customHeight="1" thickBot="1">
      <c r="A138" s="185" t="s">
        <v>4</v>
      </c>
      <c r="B138" s="13"/>
      <c r="C138" s="14" t="str">
        <f>VLOOKUP($A$136,$V$4:$AT$39,2)</f>
        <v>Longjump</v>
      </c>
      <c r="D138" s="15" t="str">
        <f>VLOOKUP($A$136,$V$4:$AT$39,3)</f>
        <v>U13 Boys (Pit 1)</v>
      </c>
      <c r="E138" s="8"/>
      <c r="F138" s="8" t="s">
        <v>5</v>
      </c>
      <c r="G138" s="538" t="str">
        <f>Teamsetup!$D$19</f>
        <v>-</v>
      </c>
      <c r="H138" s="539"/>
      <c r="I138" s="8"/>
      <c r="J138" s="16" t="s">
        <v>6</v>
      </c>
      <c r="K138" s="17"/>
      <c r="L138" s="18"/>
      <c r="M138" s="519" t="str">
        <f>IF(Teamsetup!$C$13=6,VLOOKUP($A$136,$V$4:$AT$39,6),IF(Teamsetup!$C$13&lt;&gt;6,VLOOKUP($A$136,$V$4:$AT$39,7)))</f>
        <v>- &amp; -</v>
      </c>
      <c r="N138" s="520" t="str">
        <f>IF($Q$6=6,VLOOKUP($A$1,$V$4:$AQ$39,6),IF($Q$6&lt;&gt;6,VLOOKUP($A$1,$V$4:$AQ$39,7)))</f>
        <v>-</v>
      </c>
    </row>
    <row r="139" spans="1:14" ht="24" customHeight="1">
      <c r="A139" s="186"/>
      <c r="B139" s="23"/>
      <c r="C139" s="24" t="s">
        <v>11</v>
      </c>
      <c r="D139" s="25" t="str">
        <f>VLOOKUP($A$136,$V$4:$AT$39,5)</f>
        <v>.</v>
      </c>
      <c r="E139" s="521" t="s">
        <v>12</v>
      </c>
      <c r="F139" s="522"/>
      <c r="G139" s="521" t="s">
        <v>13</v>
      </c>
      <c r="H139" s="522"/>
      <c r="I139" s="521" t="s">
        <v>14</v>
      </c>
      <c r="J139" s="522"/>
      <c r="K139" s="523" t="s">
        <v>15</v>
      </c>
      <c r="L139" s="524"/>
      <c r="M139" s="525" t="s">
        <v>16</v>
      </c>
      <c r="N139" s="527" t="s">
        <v>17</v>
      </c>
    </row>
    <row r="140" spans="1:49" ht="24" customHeight="1">
      <c r="A140" s="187"/>
      <c r="B140" s="28" t="s">
        <v>21</v>
      </c>
      <c r="C140" s="29" t="s">
        <v>22</v>
      </c>
      <c r="D140" s="29" t="s">
        <v>23</v>
      </c>
      <c r="E140" s="514" t="s">
        <v>24</v>
      </c>
      <c r="F140" s="515"/>
      <c r="G140" s="514" t="s">
        <v>24</v>
      </c>
      <c r="H140" s="515"/>
      <c r="I140" s="514" t="s">
        <v>24</v>
      </c>
      <c r="J140" s="515"/>
      <c r="K140" s="514" t="s">
        <v>24</v>
      </c>
      <c r="L140" s="515"/>
      <c r="M140" s="526"/>
      <c r="N140" s="528"/>
      <c r="U140" s="1"/>
      <c r="AT140" s="3"/>
      <c r="AU140" s="3"/>
      <c r="AV140" s="3"/>
      <c r="AW140" s="3"/>
    </row>
    <row r="141" spans="1:49" ht="24" customHeight="1">
      <c r="A141" s="188">
        <v>1</v>
      </c>
      <c r="B141" s="8" t="str">
        <f>VLOOKUP($A$136,$V$4:$AT$39,8)</f>
        <v>-</v>
      </c>
      <c r="C141" s="30"/>
      <c r="D141" s="31" t="str">
        <f>VLOOKUP($A$136,$V$4:$AT$39,16)</f>
        <v>-</v>
      </c>
      <c r="E141" s="32"/>
      <c r="F141" s="32"/>
      <c r="G141" s="32"/>
      <c r="H141" s="32"/>
      <c r="I141" s="32"/>
      <c r="J141" s="32"/>
      <c r="K141" s="32"/>
      <c r="L141" s="32"/>
      <c r="M141" s="32"/>
      <c r="N141" s="33"/>
      <c r="U141" s="1"/>
      <c r="W141" s="1"/>
      <c r="X141" s="1"/>
      <c r="Y141" s="2"/>
      <c r="Z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T141" s="3"/>
      <c r="AU141" s="3"/>
      <c r="AV141" s="3"/>
      <c r="AW141" s="3"/>
    </row>
    <row r="142" spans="1:49" ht="24" customHeight="1">
      <c r="A142" s="188">
        <v>2</v>
      </c>
      <c r="B142" s="8" t="str">
        <f>VLOOKUP($A$136,$V$4:$AT$39,9)</f>
        <v>-</v>
      </c>
      <c r="C142" s="30"/>
      <c r="D142" s="8" t="str">
        <f>VLOOKUP($A$136,$V$4:$AT$39,17)</f>
        <v>-</v>
      </c>
      <c r="E142" s="32"/>
      <c r="F142" s="32"/>
      <c r="G142" s="32"/>
      <c r="H142" s="32"/>
      <c r="I142" s="32"/>
      <c r="J142" s="32"/>
      <c r="K142" s="32"/>
      <c r="L142" s="32"/>
      <c r="M142" s="32"/>
      <c r="N142" s="33"/>
      <c r="U142" s="1"/>
      <c r="W142" s="1"/>
      <c r="X142" s="1"/>
      <c r="Y142" s="2"/>
      <c r="Z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T142" s="3"/>
      <c r="AU142" s="3"/>
      <c r="AV142" s="3"/>
      <c r="AW142" s="3"/>
    </row>
    <row r="143" spans="1:49" ht="24" customHeight="1">
      <c r="A143" s="188">
        <v>3</v>
      </c>
      <c r="B143" s="8" t="str">
        <f>VLOOKUP($A$136,$V$4:$AT$39,10)</f>
        <v>-</v>
      </c>
      <c r="C143" s="30"/>
      <c r="D143" s="8" t="str">
        <f>VLOOKUP($A$136,$V$4:$AT$39,18)</f>
        <v>-</v>
      </c>
      <c r="E143" s="32"/>
      <c r="F143" s="32"/>
      <c r="G143" s="32"/>
      <c r="H143" s="32"/>
      <c r="I143" s="32"/>
      <c r="J143" s="32"/>
      <c r="K143" s="32"/>
      <c r="L143" s="32"/>
      <c r="M143" s="32"/>
      <c r="N143" s="33"/>
      <c r="U143" s="1"/>
      <c r="W143" s="1"/>
      <c r="X143" s="1"/>
      <c r="Y143" s="2"/>
      <c r="Z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T143" s="3"/>
      <c r="AU143" s="3"/>
      <c r="AV143" s="3"/>
      <c r="AW143" s="3"/>
    </row>
    <row r="144" spans="1:49" ht="24" customHeight="1">
      <c r="A144" s="188">
        <v>4</v>
      </c>
      <c r="B144" s="8" t="str">
        <f>VLOOKUP($A$136,$V$4:$AT$39,11)</f>
        <v>-</v>
      </c>
      <c r="C144" s="30"/>
      <c r="D144" s="8" t="str">
        <f>VLOOKUP($A$136,$V$4:$AT$39,19)</f>
        <v>-</v>
      </c>
      <c r="E144" s="32"/>
      <c r="F144" s="32"/>
      <c r="G144" s="32"/>
      <c r="H144" s="32"/>
      <c r="I144" s="32"/>
      <c r="J144" s="32"/>
      <c r="K144" s="32"/>
      <c r="L144" s="32"/>
      <c r="M144" s="32"/>
      <c r="N144" s="33"/>
      <c r="U144" s="1"/>
      <c r="W144" s="1"/>
      <c r="X144" s="1"/>
      <c r="Y144" s="2"/>
      <c r="Z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T144" s="3"/>
      <c r="AU144" s="3"/>
      <c r="AV144" s="3"/>
      <c r="AW144" s="3"/>
    </row>
    <row r="145" spans="1:49" ht="24" customHeight="1">
      <c r="A145" s="188">
        <v>5</v>
      </c>
      <c r="B145" s="8" t="str">
        <f>VLOOKUP($A$136,$V$4:$AT$39,12)</f>
        <v>-</v>
      </c>
      <c r="C145" s="30"/>
      <c r="D145" s="8" t="str">
        <f>VLOOKUP($A$136,$V$4:$AT$39,20)</f>
        <v>-</v>
      </c>
      <c r="E145" s="32"/>
      <c r="F145" s="32"/>
      <c r="G145" s="32"/>
      <c r="H145" s="32"/>
      <c r="I145" s="32"/>
      <c r="J145" s="32"/>
      <c r="K145" s="32"/>
      <c r="L145" s="32"/>
      <c r="M145" s="32"/>
      <c r="N145" s="33"/>
      <c r="U145" s="1"/>
      <c r="W145" s="1"/>
      <c r="X145" s="1"/>
      <c r="Y145" s="2"/>
      <c r="Z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T145" s="3"/>
      <c r="AU145" s="3"/>
      <c r="AV145" s="3"/>
      <c r="AW145" s="3"/>
    </row>
    <row r="146" spans="1:49" ht="24" customHeight="1">
      <c r="A146" s="188">
        <v>6</v>
      </c>
      <c r="B146" s="8" t="str">
        <f>VLOOKUP($A$136,$V$4:$AT$39,13)</f>
        <v>-</v>
      </c>
      <c r="C146" s="30"/>
      <c r="D146" s="8" t="str">
        <f>VLOOKUP($A$136,$V$4:$AT$39,21)</f>
        <v>-</v>
      </c>
      <c r="E146" s="32"/>
      <c r="F146" s="32"/>
      <c r="G146" s="32"/>
      <c r="H146" s="32"/>
      <c r="I146" s="32"/>
      <c r="J146" s="32"/>
      <c r="K146" s="32"/>
      <c r="L146" s="32"/>
      <c r="M146" s="32"/>
      <c r="N146" s="33"/>
      <c r="U146" s="1"/>
      <c r="W146" s="1"/>
      <c r="X146" s="1"/>
      <c r="Y146" s="2"/>
      <c r="Z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T146" s="3"/>
      <c r="AU146" s="3"/>
      <c r="AV146" s="3"/>
      <c r="AW146" s="3"/>
    </row>
    <row r="147" spans="1:49" ht="24" customHeight="1">
      <c r="A147" s="188">
        <v>7</v>
      </c>
      <c r="B147" s="8" t="str">
        <f>VLOOKUP($A$136,$V$4:$AT$39,14)</f>
        <v>-</v>
      </c>
      <c r="C147" s="30"/>
      <c r="D147" s="8" t="str">
        <f>VLOOKUP($A$136,$V$4:$AT$39,22)</f>
        <v>-</v>
      </c>
      <c r="E147" s="32"/>
      <c r="F147" s="32"/>
      <c r="G147" s="32"/>
      <c r="H147" s="32"/>
      <c r="I147" s="32"/>
      <c r="J147" s="32"/>
      <c r="K147" s="32"/>
      <c r="L147" s="32"/>
      <c r="M147" s="32"/>
      <c r="N147" s="33"/>
      <c r="U147" s="1"/>
      <c r="W147" s="1"/>
      <c r="X147" s="1"/>
      <c r="Y147" s="2"/>
      <c r="Z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T147" s="3"/>
      <c r="AU147" s="3"/>
      <c r="AV147" s="3"/>
      <c r="AW147" s="3"/>
    </row>
    <row r="148" spans="1:49" ht="24" customHeight="1">
      <c r="A148" s="188">
        <v>8</v>
      </c>
      <c r="B148" s="8" t="str">
        <f>VLOOKUP($A$136,$V$4:$AT$39,15)</f>
        <v>-</v>
      </c>
      <c r="C148" s="30"/>
      <c r="D148" s="30" t="str">
        <f>VLOOKUP($A$136,$V$4:$AT$39,23)</f>
        <v>-</v>
      </c>
      <c r="E148" s="32"/>
      <c r="F148" s="32"/>
      <c r="G148" s="32"/>
      <c r="H148" s="32"/>
      <c r="I148" s="32"/>
      <c r="J148" s="32"/>
      <c r="K148" s="32"/>
      <c r="L148" s="32"/>
      <c r="M148" s="32"/>
      <c r="N148" s="33"/>
      <c r="U148" s="1"/>
      <c r="W148" s="1"/>
      <c r="X148" s="1"/>
      <c r="Y148" s="2"/>
      <c r="Z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T148" s="3"/>
      <c r="AU148" s="3"/>
      <c r="AV148" s="3"/>
      <c r="AW148" s="3"/>
    </row>
    <row r="149" spans="1:49" ht="24" customHeight="1">
      <c r="A149" s="188">
        <v>9</v>
      </c>
      <c r="B149" s="8" t="str">
        <f>CONCATENATE(VLOOKUP($A$136,$V$4:$AT$39,8),(VLOOKUP($A$136,$V$4:$AT$39,8)))</f>
        <v>--</v>
      </c>
      <c r="C149" s="30"/>
      <c r="D149" s="30" t="str">
        <f>VLOOKUP($A$136,$V$4:$AT$39,16)</f>
        <v>-</v>
      </c>
      <c r="E149" s="32"/>
      <c r="F149" s="32"/>
      <c r="G149" s="32"/>
      <c r="H149" s="32"/>
      <c r="I149" s="32"/>
      <c r="J149" s="32"/>
      <c r="K149" s="32"/>
      <c r="L149" s="32"/>
      <c r="M149" s="32"/>
      <c r="N149" s="33"/>
      <c r="U149" s="1"/>
      <c r="W149" s="1"/>
      <c r="X149" s="1"/>
      <c r="Y149" s="2"/>
      <c r="Z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T149" s="3"/>
      <c r="AU149" s="3"/>
      <c r="AV149" s="3"/>
      <c r="AW149" s="3"/>
    </row>
    <row r="150" spans="1:49" ht="24" customHeight="1">
      <c r="A150" s="188">
        <v>10</v>
      </c>
      <c r="B150" s="8" t="str">
        <f>CONCATENATE(VLOOKUP($A$136,$V$4:$AT$39,9),(VLOOKUP($A$136,$V$4:$AT$39,9)))</f>
        <v>--</v>
      </c>
      <c r="C150" s="30"/>
      <c r="D150" s="30" t="str">
        <f>VLOOKUP($A$136,$V$4:$AT$39,17)</f>
        <v>-</v>
      </c>
      <c r="E150" s="32"/>
      <c r="F150" s="32"/>
      <c r="G150" s="32"/>
      <c r="H150" s="32"/>
      <c r="I150" s="32"/>
      <c r="J150" s="32"/>
      <c r="K150" s="32"/>
      <c r="L150" s="32"/>
      <c r="M150" s="32"/>
      <c r="N150" s="33"/>
      <c r="U150" s="1"/>
      <c r="W150" s="1"/>
      <c r="X150" s="1"/>
      <c r="Y150" s="2"/>
      <c r="Z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T150" s="3"/>
      <c r="AU150" s="3"/>
      <c r="AV150" s="3"/>
      <c r="AW150" s="3"/>
    </row>
    <row r="151" spans="1:49" ht="24" customHeight="1">
      <c r="A151" s="188">
        <v>11</v>
      </c>
      <c r="B151" s="8" t="str">
        <f>CONCATENATE(VLOOKUP($A$136,$V$4:$AT$39,10),(VLOOKUP($A$136,$V$4:$AT$39,10)))</f>
        <v>--</v>
      </c>
      <c r="C151" s="30"/>
      <c r="D151" s="37" t="str">
        <f>VLOOKUP($A$136,$V$4:$AT$39,18)</f>
        <v>-</v>
      </c>
      <c r="E151" s="32"/>
      <c r="F151" s="32"/>
      <c r="G151" s="32"/>
      <c r="H151" s="32"/>
      <c r="I151" s="32"/>
      <c r="J151" s="32"/>
      <c r="K151" s="32"/>
      <c r="L151" s="32"/>
      <c r="M151" s="32"/>
      <c r="N151" s="33"/>
      <c r="U151" s="1"/>
      <c r="W151" s="1"/>
      <c r="X151" s="1"/>
      <c r="Y151" s="2"/>
      <c r="Z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T151" s="3"/>
      <c r="AU151" s="3"/>
      <c r="AV151" s="3"/>
      <c r="AW151" s="3"/>
    </row>
    <row r="152" spans="1:49" ht="24" customHeight="1">
      <c r="A152" s="188">
        <v>12</v>
      </c>
      <c r="B152" s="8" t="str">
        <f>CONCATENATE(VLOOKUP($A$136,$V$4:$AT$39,11),(VLOOKUP($A$136,$V$4:$AT$39,11)))</f>
        <v>--</v>
      </c>
      <c r="C152" s="30"/>
      <c r="D152" s="30" t="str">
        <f>VLOOKUP($A$136,$V$4:$AT$39,19)</f>
        <v>-</v>
      </c>
      <c r="E152" s="32"/>
      <c r="F152" s="32"/>
      <c r="G152" s="32"/>
      <c r="H152" s="32"/>
      <c r="I152" s="32"/>
      <c r="J152" s="32"/>
      <c r="K152" s="32"/>
      <c r="L152" s="32"/>
      <c r="M152" s="32"/>
      <c r="N152" s="33"/>
      <c r="U152" s="1"/>
      <c r="W152" s="1"/>
      <c r="X152" s="1"/>
      <c r="Y152" s="2"/>
      <c r="Z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T152" s="3"/>
      <c r="AU152" s="3"/>
      <c r="AV152" s="3"/>
      <c r="AW152" s="3"/>
    </row>
    <row r="153" spans="1:49" ht="24" customHeight="1">
      <c r="A153" s="188">
        <v>13</v>
      </c>
      <c r="B153" s="8" t="str">
        <f>CONCATENATE(VLOOKUP($A$136,$V$4:$AT$39,12),(VLOOKUP($A$136,$V$4:$AT$39,12)))</f>
        <v>--</v>
      </c>
      <c r="C153" s="30"/>
      <c r="D153" s="30" t="str">
        <f>VLOOKUP($A$136,$V$4:$AT$39,20)</f>
        <v>-</v>
      </c>
      <c r="E153" s="32"/>
      <c r="F153" s="32"/>
      <c r="G153" s="32"/>
      <c r="H153" s="32"/>
      <c r="I153" s="32"/>
      <c r="J153" s="32"/>
      <c r="K153" s="32"/>
      <c r="L153" s="32"/>
      <c r="M153" s="32"/>
      <c r="N153" s="33"/>
      <c r="U153" s="1"/>
      <c r="W153" s="1"/>
      <c r="X153" s="1"/>
      <c r="Y153" s="2"/>
      <c r="Z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T153" s="3"/>
      <c r="AU153" s="3"/>
      <c r="AV153" s="3"/>
      <c r="AW153" s="3"/>
    </row>
    <row r="154" spans="1:49" ht="24" customHeight="1">
      <c r="A154" s="188">
        <v>14</v>
      </c>
      <c r="B154" s="8" t="str">
        <f>CONCATENATE(VLOOKUP($A$136,$V$4:$AT$39,13),(VLOOKUP($A$136,$V$4:$AT$39,13)))</f>
        <v>--</v>
      </c>
      <c r="C154" s="30"/>
      <c r="D154" s="30" t="str">
        <f>VLOOKUP($A$136,$V$4:$AT$39,21)</f>
        <v>-</v>
      </c>
      <c r="E154" s="32"/>
      <c r="F154" s="32"/>
      <c r="G154" s="32"/>
      <c r="H154" s="32"/>
      <c r="I154" s="32"/>
      <c r="J154" s="32"/>
      <c r="K154" s="32"/>
      <c r="L154" s="32"/>
      <c r="M154" s="32"/>
      <c r="N154" s="33"/>
      <c r="U154" s="1"/>
      <c r="W154" s="1"/>
      <c r="X154" s="1"/>
      <c r="Y154" s="2"/>
      <c r="Z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T154" s="3"/>
      <c r="AU154" s="3"/>
      <c r="AV154" s="3"/>
      <c r="AW154" s="3"/>
    </row>
    <row r="155" spans="1:49" ht="24" customHeight="1">
      <c r="A155" s="188">
        <v>15</v>
      </c>
      <c r="B155" s="38" t="str">
        <f>CONCATENATE(VLOOKUP($A$136,$V$4:$AT$39,14),(VLOOKUP($A$136,$V$4:$AT$39,14)))</f>
        <v>--</v>
      </c>
      <c r="C155" s="30"/>
      <c r="D155" s="31" t="str">
        <f>VLOOKUP($A$136,$V$4:$AT$39,22)</f>
        <v>-</v>
      </c>
      <c r="E155" s="32"/>
      <c r="F155" s="32"/>
      <c r="G155" s="32"/>
      <c r="H155" s="32"/>
      <c r="I155" s="32"/>
      <c r="J155" s="32"/>
      <c r="K155" s="32"/>
      <c r="L155" s="32"/>
      <c r="M155" s="32"/>
      <c r="N155" s="33"/>
      <c r="U155" s="1"/>
      <c r="W155" s="1"/>
      <c r="X155" s="1"/>
      <c r="Y155" s="2"/>
      <c r="Z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T155" s="3"/>
      <c r="AU155" s="3"/>
      <c r="AV155" s="3"/>
      <c r="AW155" s="3"/>
    </row>
    <row r="156" spans="1:49" ht="24" customHeight="1">
      <c r="A156" s="188">
        <v>16</v>
      </c>
      <c r="B156" s="38" t="str">
        <f>CONCATENATE(VLOOKUP($A$136,$V$4:$AT$39,15),(VLOOKUP($A$136,$V$4:$AT$39,15)))</f>
        <v>--</v>
      </c>
      <c r="C156" s="30"/>
      <c r="D156" s="31" t="str">
        <f>VLOOKUP($A$136,$V$4:$AT$39,23)</f>
        <v>-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3"/>
      <c r="U156" s="1"/>
      <c r="W156" s="1"/>
      <c r="X156" s="1"/>
      <c r="Y156" s="2"/>
      <c r="Z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T156" s="3"/>
      <c r="AU156" s="3"/>
      <c r="AV156" s="3"/>
      <c r="AW156" s="3"/>
    </row>
    <row r="157" spans="1:49" s="363" customFormat="1" ht="24" customHeight="1">
      <c r="A157" s="188">
        <v>17</v>
      </c>
      <c r="B157" s="38"/>
      <c r="C157" s="30"/>
      <c r="D157" s="31"/>
      <c r="E157" s="32"/>
      <c r="F157" s="32"/>
      <c r="G157" s="32"/>
      <c r="H157" s="32"/>
      <c r="I157" s="32"/>
      <c r="J157" s="32"/>
      <c r="K157" s="32"/>
      <c r="L157" s="32"/>
      <c r="M157" s="32"/>
      <c r="N157" s="33"/>
      <c r="U157" s="1"/>
      <c r="V157"/>
      <c r="W157" s="1"/>
      <c r="X157" s="1"/>
      <c r="Y157" s="2"/>
      <c r="Z157" s="1"/>
      <c r="AA157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/>
      <c r="AT157" s="3"/>
      <c r="AU157" s="3"/>
      <c r="AV157" s="3"/>
      <c r="AW157" s="3"/>
    </row>
    <row r="158" spans="1:49" s="363" customFormat="1" ht="24" customHeight="1">
      <c r="A158" s="188">
        <v>18</v>
      </c>
      <c r="B158" s="38"/>
      <c r="C158" s="30"/>
      <c r="D158" s="31"/>
      <c r="E158" s="32"/>
      <c r="F158" s="32"/>
      <c r="G158" s="32"/>
      <c r="H158" s="32"/>
      <c r="I158" s="32"/>
      <c r="J158" s="32"/>
      <c r="K158" s="32"/>
      <c r="L158" s="32"/>
      <c r="M158" s="32"/>
      <c r="N158" s="33"/>
      <c r="U158" s="1"/>
      <c r="W158" s="1"/>
      <c r="X158" s="1"/>
      <c r="Y158" s="2"/>
      <c r="Z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T158" s="3"/>
      <c r="AU158" s="3"/>
      <c r="AV158" s="3"/>
      <c r="AW158" s="3"/>
    </row>
    <row r="159" spans="1:49" s="363" customFormat="1" ht="24" customHeight="1">
      <c r="A159" s="188">
        <v>19</v>
      </c>
      <c r="B159" s="38"/>
      <c r="C159" s="30"/>
      <c r="D159" s="31"/>
      <c r="E159" s="32"/>
      <c r="F159" s="32"/>
      <c r="G159" s="32"/>
      <c r="H159" s="32"/>
      <c r="I159" s="32"/>
      <c r="J159" s="32"/>
      <c r="K159" s="32"/>
      <c r="L159" s="32"/>
      <c r="M159" s="32"/>
      <c r="N159" s="33"/>
      <c r="U159" s="1"/>
      <c r="W159" s="1"/>
      <c r="X159" s="1"/>
      <c r="Y159" s="2"/>
      <c r="Z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T159" s="3"/>
      <c r="AU159" s="3"/>
      <c r="AV159" s="3"/>
      <c r="AW159" s="3"/>
    </row>
    <row r="160" spans="1:49" s="363" customFormat="1" ht="24" customHeight="1">
      <c r="A160" s="188">
        <v>20</v>
      </c>
      <c r="B160" s="38"/>
      <c r="C160" s="30"/>
      <c r="D160" s="31"/>
      <c r="E160" s="32"/>
      <c r="F160" s="32"/>
      <c r="G160" s="32"/>
      <c r="H160" s="32"/>
      <c r="I160" s="32"/>
      <c r="J160" s="32"/>
      <c r="K160" s="32"/>
      <c r="L160" s="32"/>
      <c r="M160" s="32"/>
      <c r="N160" s="33"/>
      <c r="U160" s="1"/>
      <c r="W160" s="1"/>
      <c r="X160" s="1"/>
      <c r="Y160" s="2"/>
      <c r="Z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T160" s="3"/>
      <c r="AU160" s="3"/>
      <c r="AV160" s="3"/>
      <c r="AW160" s="3"/>
    </row>
    <row r="161" spans="1:49" s="363" customFormat="1" ht="24" customHeight="1">
      <c r="A161" s="188">
        <v>21</v>
      </c>
      <c r="B161" s="38"/>
      <c r="C161" s="30"/>
      <c r="D161" s="31"/>
      <c r="E161" s="32"/>
      <c r="F161" s="32"/>
      <c r="G161" s="32"/>
      <c r="H161" s="32"/>
      <c r="I161" s="32"/>
      <c r="J161" s="32"/>
      <c r="K161" s="32"/>
      <c r="L161" s="32"/>
      <c r="M161" s="32"/>
      <c r="N161" s="33"/>
      <c r="U161" s="1"/>
      <c r="W161" s="1"/>
      <c r="X161" s="1"/>
      <c r="Y161" s="2"/>
      <c r="Z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T161" s="3"/>
      <c r="AU161" s="3"/>
      <c r="AV161" s="3"/>
      <c r="AW161" s="3"/>
    </row>
    <row r="162" spans="1:49" ht="24" customHeight="1">
      <c r="A162" s="188">
        <v>22</v>
      </c>
      <c r="B162" s="38"/>
      <c r="C162" s="30"/>
      <c r="D162" s="31"/>
      <c r="E162" s="32"/>
      <c r="F162" s="32"/>
      <c r="G162" s="32"/>
      <c r="H162" s="32"/>
      <c r="I162" s="32"/>
      <c r="J162" s="32"/>
      <c r="K162" s="32"/>
      <c r="L162" s="32"/>
      <c r="M162" s="32"/>
      <c r="N162" s="33"/>
      <c r="U162" s="1"/>
      <c r="V162" s="363"/>
      <c r="W162" s="1"/>
      <c r="X162" s="1"/>
      <c r="Y162" s="2"/>
      <c r="Z162" s="1"/>
      <c r="AA162" s="363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363"/>
      <c r="AT162" s="3"/>
      <c r="AU162" s="3"/>
      <c r="AV162" s="3"/>
      <c r="AW162" s="3"/>
    </row>
    <row r="163" spans="1:49" ht="24" customHeight="1">
      <c r="A163" s="188">
        <v>23</v>
      </c>
      <c r="B163" s="38"/>
      <c r="C163" s="30"/>
      <c r="D163" s="31"/>
      <c r="E163" s="32"/>
      <c r="F163" s="32"/>
      <c r="G163" s="32"/>
      <c r="H163" s="32"/>
      <c r="I163" s="32"/>
      <c r="J163" s="32"/>
      <c r="K163" s="32"/>
      <c r="L163" s="32"/>
      <c r="M163" s="32"/>
      <c r="N163" s="33"/>
      <c r="U163" s="1"/>
      <c r="W163" s="1"/>
      <c r="X163" s="1"/>
      <c r="Y163" s="2"/>
      <c r="Z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T163" s="3"/>
      <c r="AU163" s="3"/>
      <c r="AV163" s="3"/>
      <c r="AW163" s="3"/>
    </row>
    <row r="164" spans="1:49" ht="24" customHeight="1">
      <c r="A164" s="188">
        <v>24</v>
      </c>
      <c r="B164" s="38"/>
      <c r="C164" s="30"/>
      <c r="D164" s="31"/>
      <c r="E164" s="32"/>
      <c r="F164" s="32"/>
      <c r="G164" s="32"/>
      <c r="H164" s="32"/>
      <c r="I164" s="32"/>
      <c r="J164" s="32"/>
      <c r="K164" s="32"/>
      <c r="L164" s="32"/>
      <c r="M164" s="32"/>
      <c r="N164" s="33"/>
      <c r="U164" s="1"/>
      <c r="W164" s="1"/>
      <c r="X164" s="1"/>
      <c r="Y164" s="2"/>
      <c r="Z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T164" s="3"/>
      <c r="AU164" s="3"/>
      <c r="AV164" s="3"/>
      <c r="AW164" s="3"/>
    </row>
    <row r="165" spans="1:49" ht="24" customHeight="1" thickBot="1">
      <c r="A165" s="188">
        <v>25</v>
      </c>
      <c r="B165" s="39"/>
      <c r="C165" s="40"/>
      <c r="D165" s="41"/>
      <c r="E165" s="42"/>
      <c r="F165" s="42"/>
      <c r="G165" s="42"/>
      <c r="H165" s="42"/>
      <c r="I165" s="42"/>
      <c r="J165" s="42"/>
      <c r="K165" s="42"/>
      <c r="L165" s="42"/>
      <c r="M165" s="42"/>
      <c r="N165" s="43"/>
      <c r="U165" s="1"/>
      <c r="W165" s="1"/>
      <c r="X165" s="1"/>
      <c r="Y165" s="2"/>
      <c r="Z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T165" s="3"/>
      <c r="AU165" s="3"/>
      <c r="AV165" s="3"/>
      <c r="AW165" s="3"/>
    </row>
    <row r="166" spans="1:49" ht="24" customHeight="1" thickBot="1">
      <c r="A166" s="191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U166" s="1"/>
      <c r="W166" s="1"/>
      <c r="X166" s="1"/>
      <c r="Y166" s="2"/>
      <c r="Z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T166" s="3"/>
      <c r="AU166" s="3"/>
      <c r="AV166" s="3"/>
      <c r="AW166" s="3"/>
    </row>
    <row r="167" spans="1:49" ht="24" customHeight="1">
      <c r="A167" s="192" t="s">
        <v>48</v>
      </c>
      <c r="B167" s="44"/>
      <c r="C167" s="44"/>
      <c r="D167" s="44"/>
      <c r="E167" s="44"/>
      <c r="F167" s="45"/>
      <c r="G167" s="516" t="s">
        <v>49</v>
      </c>
      <c r="H167" s="517"/>
      <c r="I167" s="517"/>
      <c r="J167" s="517"/>
      <c r="K167" s="517"/>
      <c r="L167" s="517"/>
      <c r="M167" s="517"/>
      <c r="N167" s="518"/>
      <c r="U167" s="1"/>
      <c r="W167" s="1"/>
      <c r="X167" s="1"/>
      <c r="Y167" s="2"/>
      <c r="Z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T167" s="3"/>
      <c r="AU167" s="3"/>
      <c r="AV167" s="3"/>
      <c r="AW167" s="3"/>
    </row>
    <row r="168" spans="1:49" ht="24" customHeight="1">
      <c r="A168" s="193" t="s">
        <v>51</v>
      </c>
      <c r="B168" s="48" t="s">
        <v>21</v>
      </c>
      <c r="C168" s="49" t="s">
        <v>22</v>
      </c>
      <c r="D168" s="49" t="s">
        <v>23</v>
      </c>
      <c r="E168" s="50" t="s">
        <v>52</v>
      </c>
      <c r="F168" s="51"/>
      <c r="G168" s="52" t="s">
        <v>51</v>
      </c>
      <c r="H168" s="48" t="s">
        <v>53</v>
      </c>
      <c r="I168" s="509" t="s">
        <v>22</v>
      </c>
      <c r="J168" s="510"/>
      <c r="K168" s="511"/>
      <c r="L168" s="512" t="s">
        <v>23</v>
      </c>
      <c r="M168" s="513"/>
      <c r="N168" s="53" t="s">
        <v>52</v>
      </c>
      <c r="U168" s="1"/>
      <c r="W168" s="1"/>
      <c r="X168" s="1"/>
      <c r="Y168" s="2"/>
      <c r="Z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T168" s="3"/>
      <c r="AU168" s="3"/>
      <c r="AV168" s="3"/>
      <c r="AW168" s="3"/>
    </row>
    <row r="169" spans="1:49" ht="24" customHeight="1">
      <c r="A169" s="194" t="s">
        <v>54</v>
      </c>
      <c r="B169" s="32"/>
      <c r="C169" s="32"/>
      <c r="D169" s="32"/>
      <c r="E169" s="55"/>
      <c r="F169" s="56"/>
      <c r="G169" s="54" t="s">
        <v>54</v>
      </c>
      <c r="H169" s="32"/>
      <c r="I169" s="509"/>
      <c r="J169" s="510"/>
      <c r="K169" s="511"/>
      <c r="L169" s="512"/>
      <c r="M169" s="513"/>
      <c r="N169" s="57"/>
      <c r="U169" s="1"/>
      <c r="W169" s="1"/>
      <c r="X169" s="1"/>
      <c r="Y169" s="2"/>
      <c r="Z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T169" s="3"/>
      <c r="AU169" s="3"/>
      <c r="AV169" s="3"/>
      <c r="AW169" s="3"/>
    </row>
    <row r="170" spans="1:49" ht="24" customHeight="1">
      <c r="A170" s="194" t="s">
        <v>57</v>
      </c>
      <c r="B170" s="32"/>
      <c r="C170" s="32"/>
      <c r="D170" s="32"/>
      <c r="E170" s="55"/>
      <c r="F170" s="56"/>
      <c r="G170" s="54" t="s">
        <v>57</v>
      </c>
      <c r="H170" s="32"/>
      <c r="I170" s="509"/>
      <c r="J170" s="510"/>
      <c r="K170" s="511"/>
      <c r="L170" s="512"/>
      <c r="M170" s="513"/>
      <c r="N170" s="57"/>
      <c r="U170" s="1"/>
      <c r="W170" s="1"/>
      <c r="X170" s="1"/>
      <c r="Y170" s="2"/>
      <c r="Z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T170" s="3"/>
      <c r="AU170" s="3"/>
      <c r="AV170" s="3"/>
      <c r="AW170" s="3"/>
    </row>
    <row r="171" spans="1:49" ht="24" customHeight="1">
      <c r="A171" s="194" t="s">
        <v>59</v>
      </c>
      <c r="B171" s="32"/>
      <c r="C171" s="32"/>
      <c r="D171" s="32"/>
      <c r="E171" s="55"/>
      <c r="F171" s="56"/>
      <c r="G171" s="54" t="s">
        <v>59</v>
      </c>
      <c r="H171" s="32"/>
      <c r="I171" s="509"/>
      <c r="J171" s="510"/>
      <c r="K171" s="511"/>
      <c r="L171" s="512"/>
      <c r="M171" s="513"/>
      <c r="N171" s="57"/>
      <c r="U171" s="1"/>
      <c r="W171" s="1"/>
      <c r="X171" s="1"/>
      <c r="Y171" s="2"/>
      <c r="Z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T171" s="3"/>
      <c r="AU171" s="3"/>
      <c r="AV171" s="3"/>
      <c r="AW171" s="3"/>
    </row>
    <row r="172" spans="1:49" ht="24" customHeight="1">
      <c r="A172" s="194" t="s">
        <v>61</v>
      </c>
      <c r="B172" s="32"/>
      <c r="C172" s="32"/>
      <c r="D172" s="32"/>
      <c r="E172" s="55"/>
      <c r="F172" s="56"/>
      <c r="G172" s="54" t="s">
        <v>61</v>
      </c>
      <c r="H172" s="32"/>
      <c r="I172" s="509"/>
      <c r="J172" s="510"/>
      <c r="K172" s="511"/>
      <c r="L172" s="512"/>
      <c r="M172" s="513"/>
      <c r="N172" s="57"/>
      <c r="U172" s="1"/>
      <c r="W172" s="1"/>
      <c r="X172" s="1"/>
      <c r="Y172" s="2"/>
      <c r="Z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T172" s="3"/>
      <c r="AU172" s="3"/>
      <c r="AV172" s="3"/>
      <c r="AW172" s="3"/>
    </row>
    <row r="173" spans="1:49" ht="24" customHeight="1">
      <c r="A173" s="194" t="s">
        <v>62</v>
      </c>
      <c r="B173" s="32"/>
      <c r="C173" s="32"/>
      <c r="D173" s="32"/>
      <c r="E173" s="55"/>
      <c r="F173" s="56"/>
      <c r="G173" s="54" t="s">
        <v>62</v>
      </c>
      <c r="H173" s="32"/>
      <c r="I173" s="509"/>
      <c r="J173" s="510"/>
      <c r="K173" s="511"/>
      <c r="L173" s="512"/>
      <c r="M173" s="513"/>
      <c r="N173" s="57"/>
      <c r="U173" s="1"/>
      <c r="W173" s="1"/>
      <c r="X173" s="1"/>
      <c r="Y173" s="2"/>
      <c r="Z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T173" s="3"/>
      <c r="AU173" s="3"/>
      <c r="AV173" s="3"/>
      <c r="AW173" s="3"/>
    </row>
    <row r="174" spans="1:49" ht="24" customHeight="1">
      <c r="A174" s="194" t="s">
        <v>63</v>
      </c>
      <c r="B174" s="32"/>
      <c r="C174" s="32"/>
      <c r="D174" s="32"/>
      <c r="E174" s="55"/>
      <c r="F174" s="56"/>
      <c r="G174" s="54" t="s">
        <v>63</v>
      </c>
      <c r="H174" s="32"/>
      <c r="I174" s="509"/>
      <c r="J174" s="510"/>
      <c r="K174" s="511"/>
      <c r="L174" s="512"/>
      <c r="M174" s="513"/>
      <c r="N174" s="57"/>
      <c r="U174" s="1"/>
      <c r="W174" s="1"/>
      <c r="X174" s="1"/>
      <c r="Y174" s="2"/>
      <c r="Z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T174" s="3"/>
      <c r="AU174" s="3"/>
      <c r="AV174" s="3"/>
      <c r="AW174" s="3"/>
    </row>
    <row r="175" spans="1:49" ht="24" customHeight="1">
      <c r="A175" s="194" t="s">
        <v>64</v>
      </c>
      <c r="B175" s="32"/>
      <c r="C175" s="32"/>
      <c r="D175" s="32"/>
      <c r="E175" s="55"/>
      <c r="F175" s="56"/>
      <c r="G175" s="54" t="s">
        <v>64</v>
      </c>
      <c r="H175" s="32"/>
      <c r="I175" s="509"/>
      <c r="J175" s="510"/>
      <c r="K175" s="511"/>
      <c r="L175" s="512"/>
      <c r="M175" s="513"/>
      <c r="N175" s="57"/>
      <c r="U175" s="1"/>
      <c r="W175" s="1"/>
      <c r="X175" s="1"/>
      <c r="Y175" s="2"/>
      <c r="Z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T175" s="3"/>
      <c r="AU175" s="3"/>
      <c r="AV175" s="3"/>
      <c r="AW175" s="3"/>
    </row>
    <row r="176" spans="1:49" ht="24" customHeight="1" thickBot="1">
      <c r="A176" s="195" t="s">
        <v>65</v>
      </c>
      <c r="B176" s="42"/>
      <c r="C176" s="42"/>
      <c r="D176" s="42"/>
      <c r="E176" s="60"/>
      <c r="F176" s="56"/>
      <c r="G176" s="59" t="s">
        <v>65</v>
      </c>
      <c r="H176" s="42"/>
      <c r="I176" s="504"/>
      <c r="J176" s="505"/>
      <c r="K176" s="506"/>
      <c r="L176" s="507"/>
      <c r="M176" s="508"/>
      <c r="N176" s="61"/>
      <c r="U176" s="1"/>
      <c r="W176" s="1"/>
      <c r="X176" s="1"/>
      <c r="Y176" s="2"/>
      <c r="Z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T176" s="3"/>
      <c r="AU176" s="3"/>
      <c r="AV176" s="3"/>
      <c r="AW176" s="3"/>
    </row>
    <row r="177" spans="6:49" ht="24" customHeight="1">
      <c r="F177" s="19"/>
      <c r="U177" s="1"/>
      <c r="W177" s="1"/>
      <c r="X177" s="1"/>
      <c r="Y177" s="2"/>
      <c r="Z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T177" s="3"/>
      <c r="AU177" s="3"/>
      <c r="AV177" s="3"/>
      <c r="AW177" s="3"/>
    </row>
    <row r="178" spans="1:49" ht="24" customHeight="1">
      <c r="A178" s="196" t="s">
        <v>66</v>
      </c>
      <c r="B178" s="62"/>
      <c r="C178" s="55" t="s">
        <v>67</v>
      </c>
      <c r="D178" s="63"/>
      <c r="E178" s="63"/>
      <c r="F178" s="63"/>
      <c r="G178" s="63"/>
      <c r="H178" s="64"/>
      <c r="I178" s="32" t="s">
        <v>68</v>
      </c>
      <c r="J178" s="55" t="s">
        <v>69</v>
      </c>
      <c r="K178" s="62"/>
      <c r="L178" s="63"/>
      <c r="M178" s="63"/>
      <c r="N178" s="64"/>
      <c r="U178" s="1"/>
      <c r="W178" s="1"/>
      <c r="X178" s="1"/>
      <c r="Y178" s="2"/>
      <c r="Z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T178" s="3"/>
      <c r="AU178" s="3"/>
      <c r="AV178" s="3"/>
      <c r="AW178" s="3"/>
    </row>
    <row r="179" spans="1:49" ht="15.75">
      <c r="A179" s="197"/>
      <c r="B179" s="65"/>
      <c r="C179" s="66"/>
      <c r="D179" s="67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U179" s="1"/>
      <c r="W179" s="1"/>
      <c r="X179" s="1"/>
      <c r="Y179" s="2"/>
      <c r="Z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T179" s="3"/>
      <c r="AU179" s="3"/>
      <c r="AV179" s="3"/>
      <c r="AW179" s="3"/>
    </row>
    <row r="180" spans="1:49" ht="15.75">
      <c r="A180" s="197"/>
      <c r="B180" s="65"/>
      <c r="C180" s="66"/>
      <c r="D180" s="67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U180" s="1"/>
      <c r="W180" s="1"/>
      <c r="X180" s="1"/>
      <c r="Y180" s="2"/>
      <c r="Z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T180" s="3"/>
      <c r="AU180" s="3"/>
      <c r="AV180" s="3"/>
      <c r="AW180" s="3"/>
    </row>
    <row r="181" spans="1:49" ht="15">
      <c r="A181" s="69">
        <v>5</v>
      </c>
      <c r="U181" s="1"/>
      <c r="W181" s="1"/>
      <c r="X181" s="1"/>
      <c r="Y181" s="2"/>
      <c r="Z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T181" s="3"/>
      <c r="AU181" s="3"/>
      <c r="AV181" s="3"/>
      <c r="AW181" s="3"/>
    </row>
    <row r="182" spans="1:49" ht="24" customHeight="1">
      <c r="A182" s="184" t="s">
        <v>0</v>
      </c>
      <c r="B182" s="4"/>
      <c r="C182" s="5"/>
      <c r="D182" s="6" t="s">
        <v>1</v>
      </c>
      <c r="E182" s="7">
        <f>VLOOKUP($A$181,$V$4:$AT$39,4)</f>
        <v>15.35</v>
      </c>
      <c r="F182" s="8"/>
      <c r="G182" s="9" t="s">
        <v>2</v>
      </c>
      <c r="H182" s="4" t="str">
        <f>Teamsetup!$B$19</f>
        <v>-</v>
      </c>
      <c r="I182" s="4"/>
      <c r="J182" s="5"/>
      <c r="K182" s="10" t="s">
        <v>3</v>
      </c>
      <c r="L182" s="11"/>
      <c r="M182" s="11"/>
      <c r="N182" s="12"/>
      <c r="U182" s="1"/>
      <c r="W182" s="1"/>
      <c r="X182" s="1"/>
      <c r="Y182" s="2"/>
      <c r="Z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T182" s="3"/>
      <c r="AU182" s="3"/>
      <c r="AV182" s="3"/>
      <c r="AW182" s="3"/>
    </row>
    <row r="183" spans="1:49" ht="24" customHeight="1" thickBot="1">
      <c r="A183" s="185" t="s">
        <v>4</v>
      </c>
      <c r="B183" s="13"/>
      <c r="C183" s="14" t="str">
        <f>VLOOKUP($A$181,$V$4:$AT$39,2)</f>
        <v>Longjump</v>
      </c>
      <c r="D183" s="15" t="str">
        <f>VLOOKUP($A$181,$V$4:$AT$39,24)</f>
        <v>Senior Women (Pit 1)</v>
      </c>
      <c r="E183" s="8"/>
      <c r="F183" s="8" t="s">
        <v>5</v>
      </c>
      <c r="G183" s="538" t="str">
        <f>Teamsetup!$D$19</f>
        <v>-</v>
      </c>
      <c r="H183" s="539"/>
      <c r="I183" s="8"/>
      <c r="J183" s="16" t="s">
        <v>6</v>
      </c>
      <c r="K183" s="17"/>
      <c r="L183" s="18"/>
      <c r="M183" s="536" t="str">
        <f>IF(Teamsetup!$C$13=6,VLOOKUP($A$181,$V$4:$AT$39,6),IF(Teamsetup!$C$13&lt;&gt;6,VLOOKUP($A$181,$V$4:$AT$39,7)))</f>
        <v>-</v>
      </c>
      <c r="N183" s="537" t="str">
        <f>IF($Q$6=6,VLOOKUP($A$1,$V$4:$AQ$39,6),IF($Q$6&lt;&gt;6,VLOOKUP($A$1,$V$4:$AQ$39,7)))</f>
        <v>-</v>
      </c>
      <c r="U183" s="1"/>
      <c r="W183" s="1"/>
      <c r="X183" s="1"/>
      <c r="Y183" s="2"/>
      <c r="Z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T183" s="3"/>
      <c r="AU183" s="3"/>
      <c r="AV183" s="3"/>
      <c r="AW183" s="3"/>
    </row>
    <row r="184" spans="1:49" ht="24" customHeight="1">
      <c r="A184" s="186"/>
      <c r="B184" s="23"/>
      <c r="C184" s="24" t="s">
        <v>11</v>
      </c>
      <c r="D184" s="25" t="str">
        <f>VLOOKUP($A$181,$V$4:$AT$39,5)</f>
        <v>.</v>
      </c>
      <c r="E184" s="521" t="s">
        <v>12</v>
      </c>
      <c r="F184" s="522"/>
      <c r="G184" s="521" t="s">
        <v>13</v>
      </c>
      <c r="H184" s="522"/>
      <c r="I184" s="521" t="s">
        <v>14</v>
      </c>
      <c r="J184" s="522"/>
      <c r="K184" s="523" t="s">
        <v>15</v>
      </c>
      <c r="L184" s="524"/>
      <c r="M184" s="525" t="s">
        <v>16</v>
      </c>
      <c r="N184" s="527" t="s">
        <v>17</v>
      </c>
      <c r="U184" s="1"/>
      <c r="W184" s="1"/>
      <c r="X184" s="1"/>
      <c r="Y184" s="2"/>
      <c r="Z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T184" s="3"/>
      <c r="AU184" s="3"/>
      <c r="AV184" s="3"/>
      <c r="AW184" s="3"/>
    </row>
    <row r="185" spans="1:49" ht="24" customHeight="1">
      <c r="A185" s="187"/>
      <c r="B185" s="28" t="s">
        <v>21</v>
      </c>
      <c r="C185" s="29" t="s">
        <v>22</v>
      </c>
      <c r="D185" s="29" t="s">
        <v>23</v>
      </c>
      <c r="E185" s="514" t="s">
        <v>24</v>
      </c>
      <c r="F185" s="515"/>
      <c r="G185" s="514" t="s">
        <v>24</v>
      </c>
      <c r="H185" s="515"/>
      <c r="I185" s="514" t="s">
        <v>24</v>
      </c>
      <c r="J185" s="515"/>
      <c r="K185" s="514" t="s">
        <v>24</v>
      </c>
      <c r="L185" s="515"/>
      <c r="M185" s="526"/>
      <c r="N185" s="528"/>
      <c r="U185" s="1"/>
      <c r="W185" s="1"/>
      <c r="X185" s="1"/>
      <c r="Y185" s="2"/>
      <c r="Z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T185" s="3"/>
      <c r="AU185" s="3"/>
      <c r="AV185" s="3"/>
      <c r="AW185" s="3"/>
    </row>
    <row r="186" spans="1:49" ht="24" customHeight="1">
      <c r="A186" s="188">
        <v>1</v>
      </c>
      <c r="B186" s="8" t="str">
        <f>VLOOKUP($A$181,$V$4:$AT$39,8)</f>
        <v>-</v>
      </c>
      <c r="C186" s="30"/>
      <c r="D186" s="31" t="str">
        <f>VLOOKUP($A$181,$V$4:$AT$39,16)</f>
        <v>-</v>
      </c>
      <c r="E186" s="32"/>
      <c r="F186" s="32"/>
      <c r="G186" s="32"/>
      <c r="H186" s="32"/>
      <c r="I186" s="32"/>
      <c r="J186" s="32"/>
      <c r="K186" s="32"/>
      <c r="L186" s="32"/>
      <c r="M186" s="32"/>
      <c r="N186" s="33"/>
      <c r="U186" s="1"/>
      <c r="W186" s="1"/>
      <c r="X186" s="1"/>
      <c r="Y186" s="2"/>
      <c r="Z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T186" s="3"/>
      <c r="AU186" s="3"/>
      <c r="AV186" s="3"/>
      <c r="AW186" s="3"/>
    </row>
    <row r="187" spans="1:49" ht="24" customHeight="1">
      <c r="A187" s="188">
        <v>2</v>
      </c>
      <c r="B187" s="8" t="str">
        <f>VLOOKUP($A$181,$V$4:$AT$39,9)</f>
        <v>-</v>
      </c>
      <c r="C187" s="30"/>
      <c r="D187" s="8" t="str">
        <f>VLOOKUP($A$181,$V$4:$AT$39,17)</f>
        <v>-</v>
      </c>
      <c r="E187" s="32"/>
      <c r="F187" s="32"/>
      <c r="G187" s="32"/>
      <c r="H187" s="32"/>
      <c r="I187" s="32"/>
      <c r="J187" s="32"/>
      <c r="K187" s="32"/>
      <c r="L187" s="32"/>
      <c r="M187" s="32"/>
      <c r="N187" s="33"/>
      <c r="U187" s="1"/>
      <c r="W187" s="1"/>
      <c r="X187" s="1"/>
      <c r="Y187" s="2"/>
      <c r="Z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T187" s="3"/>
      <c r="AU187" s="3"/>
      <c r="AV187" s="3"/>
      <c r="AW187" s="3"/>
    </row>
    <row r="188" spans="1:49" ht="24" customHeight="1">
      <c r="A188" s="188">
        <v>3</v>
      </c>
      <c r="B188" s="8" t="str">
        <f>VLOOKUP($A$181,$V$4:$AT$39,10)</f>
        <v>-</v>
      </c>
      <c r="C188" s="30"/>
      <c r="D188" s="8" t="str">
        <f>VLOOKUP($A$181,$V$4:$AT$39,18)</f>
        <v>-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3"/>
      <c r="U188" s="1"/>
      <c r="W188" s="1"/>
      <c r="X188" s="1"/>
      <c r="Y188" s="2"/>
      <c r="Z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T188" s="3"/>
      <c r="AU188" s="3"/>
      <c r="AV188" s="3"/>
      <c r="AW188" s="3"/>
    </row>
    <row r="189" spans="1:49" ht="24" customHeight="1">
      <c r="A189" s="188">
        <v>4</v>
      </c>
      <c r="B189" s="8" t="str">
        <f>VLOOKUP($A$181,$V$4:$AT$39,11)</f>
        <v>-</v>
      </c>
      <c r="C189" s="30"/>
      <c r="D189" s="8" t="str">
        <f>VLOOKUP($A$181,$V$4:$AT$39,19)</f>
        <v>-</v>
      </c>
      <c r="E189" s="32"/>
      <c r="F189" s="32"/>
      <c r="G189" s="32"/>
      <c r="H189" s="32"/>
      <c r="I189" s="32"/>
      <c r="J189" s="32"/>
      <c r="K189" s="32"/>
      <c r="L189" s="32"/>
      <c r="M189" s="32"/>
      <c r="N189" s="33"/>
      <c r="U189" s="1"/>
      <c r="W189" s="1"/>
      <c r="X189" s="1"/>
      <c r="Y189" s="2"/>
      <c r="Z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T189" s="3"/>
      <c r="AU189" s="3"/>
      <c r="AV189" s="3"/>
      <c r="AW189" s="3"/>
    </row>
    <row r="190" spans="1:49" ht="24" customHeight="1">
      <c r="A190" s="188">
        <v>5</v>
      </c>
      <c r="B190" s="8" t="str">
        <f>VLOOKUP($A$181,$V$4:$AT$39,12)</f>
        <v>-</v>
      </c>
      <c r="C190" s="30"/>
      <c r="D190" s="8" t="str">
        <f>VLOOKUP($A$181,$V$4:$AT$39,20)</f>
        <v>-</v>
      </c>
      <c r="E190" s="32"/>
      <c r="F190" s="32"/>
      <c r="G190" s="32"/>
      <c r="H190" s="32"/>
      <c r="I190" s="32"/>
      <c r="J190" s="32"/>
      <c r="K190" s="32"/>
      <c r="L190" s="32"/>
      <c r="M190" s="32"/>
      <c r="N190" s="33"/>
      <c r="U190" s="1"/>
      <c r="W190" s="1"/>
      <c r="X190" s="1"/>
      <c r="Y190" s="2"/>
      <c r="Z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T190" s="3"/>
      <c r="AU190" s="3"/>
      <c r="AV190" s="3"/>
      <c r="AW190" s="3"/>
    </row>
    <row r="191" spans="1:49" ht="24" customHeight="1">
      <c r="A191" s="188">
        <v>6</v>
      </c>
      <c r="B191" s="8" t="str">
        <f>VLOOKUP($A$181,$V$4:$AT$39,13)</f>
        <v>-</v>
      </c>
      <c r="C191" s="30"/>
      <c r="D191" s="8" t="str">
        <f>VLOOKUP($A$181,$V$4:$AT$39,21)</f>
        <v>-</v>
      </c>
      <c r="E191" s="32"/>
      <c r="F191" s="32"/>
      <c r="G191" s="32"/>
      <c r="H191" s="32"/>
      <c r="I191" s="32"/>
      <c r="J191" s="32"/>
      <c r="K191" s="32"/>
      <c r="L191" s="32"/>
      <c r="M191" s="32"/>
      <c r="N191" s="33"/>
      <c r="U191" s="1"/>
      <c r="W191" s="1"/>
      <c r="X191" s="1"/>
      <c r="Y191" s="2"/>
      <c r="Z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T191" s="3"/>
      <c r="AU191" s="3"/>
      <c r="AV191" s="3"/>
      <c r="AW191" s="3"/>
    </row>
    <row r="192" spans="1:49" ht="24" customHeight="1">
      <c r="A192" s="188">
        <v>7</v>
      </c>
      <c r="B192" s="8" t="str">
        <f>VLOOKUP($A$181,$V$4:$AT$39,14)</f>
        <v>-</v>
      </c>
      <c r="C192" s="30"/>
      <c r="D192" s="8" t="str">
        <f>VLOOKUP($A$181,$V$4:$AT$39,22)</f>
        <v>-</v>
      </c>
      <c r="E192" s="32"/>
      <c r="F192" s="32"/>
      <c r="G192" s="32"/>
      <c r="H192" s="32"/>
      <c r="I192" s="32"/>
      <c r="J192" s="32"/>
      <c r="K192" s="32"/>
      <c r="L192" s="32"/>
      <c r="M192" s="32"/>
      <c r="N192" s="33"/>
      <c r="U192" s="1"/>
      <c r="W192" s="1"/>
      <c r="X192" s="1"/>
      <c r="Y192" s="2"/>
      <c r="Z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T192" s="3"/>
      <c r="AU192" s="3"/>
      <c r="AV192" s="3"/>
      <c r="AW192" s="3"/>
    </row>
    <row r="193" spans="1:49" ht="24" customHeight="1">
      <c r="A193" s="188">
        <v>8</v>
      </c>
      <c r="B193" s="8" t="str">
        <f>VLOOKUP($A$181,$V$4:$AT$39,15)</f>
        <v>-</v>
      </c>
      <c r="C193" s="30"/>
      <c r="D193" s="30" t="str">
        <f>VLOOKUP($A$181,$V$4:$AT$39,23)</f>
        <v>-</v>
      </c>
      <c r="E193" s="32"/>
      <c r="F193" s="32"/>
      <c r="G193" s="32"/>
      <c r="H193" s="32"/>
      <c r="I193" s="32"/>
      <c r="J193" s="32"/>
      <c r="K193" s="32"/>
      <c r="L193" s="32"/>
      <c r="M193" s="32"/>
      <c r="N193" s="33"/>
      <c r="U193" s="1"/>
      <c r="W193" s="1"/>
      <c r="X193" s="1"/>
      <c r="Y193" s="2"/>
      <c r="Z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T193" s="3"/>
      <c r="AU193" s="3"/>
      <c r="AV193" s="3"/>
      <c r="AW193" s="3"/>
    </row>
    <row r="194" spans="1:49" ht="24" customHeight="1">
      <c r="A194" s="188">
        <v>9</v>
      </c>
      <c r="B194" s="8" t="str">
        <f>CONCATENATE(VLOOKUP($A$181,$V$4:$AT$39,8),(VLOOKUP($A$181,$V$4:$AT$39,8)))</f>
        <v>--</v>
      </c>
      <c r="C194" s="30"/>
      <c r="D194" s="30" t="str">
        <f>VLOOKUP($A$181,$V$4:$AT$39,16)</f>
        <v>-</v>
      </c>
      <c r="E194" s="32"/>
      <c r="F194" s="32"/>
      <c r="G194" s="32"/>
      <c r="H194" s="32"/>
      <c r="I194" s="32"/>
      <c r="J194" s="32"/>
      <c r="K194" s="32"/>
      <c r="L194" s="32"/>
      <c r="M194" s="32"/>
      <c r="N194" s="33"/>
      <c r="U194" s="1"/>
      <c r="W194" s="1"/>
      <c r="X194" s="1"/>
      <c r="Y194" s="2"/>
      <c r="Z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T194" s="3"/>
      <c r="AU194" s="3"/>
      <c r="AV194" s="3"/>
      <c r="AW194" s="3"/>
    </row>
    <row r="195" spans="1:49" ht="24" customHeight="1">
      <c r="A195" s="188">
        <v>10</v>
      </c>
      <c r="B195" s="8" t="str">
        <f>CONCATENATE(VLOOKUP($A$181,$V$4:$AT$39,9),(VLOOKUP($A$181,$V$4:$AT$39,9)))</f>
        <v>--</v>
      </c>
      <c r="C195" s="30"/>
      <c r="D195" s="30" t="str">
        <f>VLOOKUP($A$181,$V$4:$AT$39,17)</f>
        <v>-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3"/>
      <c r="U195" s="1"/>
      <c r="W195" s="1"/>
      <c r="X195" s="1"/>
      <c r="Y195" s="2"/>
      <c r="Z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T195" s="3"/>
      <c r="AU195" s="3"/>
      <c r="AV195" s="3"/>
      <c r="AW195" s="3"/>
    </row>
    <row r="196" spans="1:49" ht="24" customHeight="1">
      <c r="A196" s="188">
        <v>11</v>
      </c>
      <c r="B196" s="8" t="str">
        <f>CONCATENATE(VLOOKUP($A$181,$V$4:$AT$39,10),(VLOOKUP($A$181,$V$4:$AT$39,10)))</f>
        <v>--</v>
      </c>
      <c r="C196" s="30"/>
      <c r="D196" s="37" t="str">
        <f>VLOOKUP($A$181,$V$4:$AT$39,18)</f>
        <v>-</v>
      </c>
      <c r="E196" s="32"/>
      <c r="F196" s="32"/>
      <c r="G196" s="32"/>
      <c r="H196" s="32"/>
      <c r="I196" s="32"/>
      <c r="J196" s="32"/>
      <c r="K196" s="32"/>
      <c r="L196" s="32"/>
      <c r="M196" s="32"/>
      <c r="N196" s="33"/>
      <c r="U196" s="1"/>
      <c r="W196" s="1"/>
      <c r="X196" s="1"/>
      <c r="Y196" s="2"/>
      <c r="Z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T196" s="3"/>
      <c r="AU196" s="3"/>
      <c r="AV196" s="3"/>
      <c r="AW196" s="3"/>
    </row>
    <row r="197" spans="1:49" ht="24" customHeight="1">
      <c r="A197" s="188">
        <v>12</v>
      </c>
      <c r="B197" s="8" t="str">
        <f>CONCATENATE(VLOOKUP($A$181,$V$4:$AT$39,11),(VLOOKUP($A$181,$V$4:$AT$39,11)))</f>
        <v>--</v>
      </c>
      <c r="C197" s="30"/>
      <c r="D197" s="30" t="str">
        <f>VLOOKUP($A$181,$V$4:$AT$39,19)</f>
        <v>-</v>
      </c>
      <c r="E197" s="32"/>
      <c r="F197" s="32"/>
      <c r="G197" s="32"/>
      <c r="H197" s="32"/>
      <c r="I197" s="32"/>
      <c r="J197" s="32"/>
      <c r="K197" s="32"/>
      <c r="L197" s="32"/>
      <c r="M197" s="32"/>
      <c r="N197" s="33"/>
      <c r="U197" s="1"/>
      <c r="W197" s="1"/>
      <c r="X197" s="1"/>
      <c r="Y197" s="2"/>
      <c r="Z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T197" s="3"/>
      <c r="AU197" s="3"/>
      <c r="AV197" s="3"/>
      <c r="AW197" s="3"/>
    </row>
    <row r="198" spans="1:49" ht="24" customHeight="1">
      <c r="A198" s="188">
        <v>13</v>
      </c>
      <c r="B198" s="8" t="str">
        <f>CONCATENATE(VLOOKUP($A$181,$V$4:$AT$39,12),(VLOOKUP($A$181,$V$4:$AT$39,12)))</f>
        <v>--</v>
      </c>
      <c r="C198" s="30"/>
      <c r="D198" s="30" t="str">
        <f>VLOOKUP($A$181,$V$4:$AT$39,20)</f>
        <v>-</v>
      </c>
      <c r="E198" s="32"/>
      <c r="F198" s="32"/>
      <c r="G198" s="32"/>
      <c r="H198" s="32"/>
      <c r="I198" s="32"/>
      <c r="J198" s="32"/>
      <c r="K198" s="32"/>
      <c r="L198" s="32"/>
      <c r="M198" s="32"/>
      <c r="N198" s="33"/>
      <c r="U198" s="1"/>
      <c r="W198" s="1"/>
      <c r="X198" s="1"/>
      <c r="Y198" s="2"/>
      <c r="Z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T198" s="3"/>
      <c r="AU198" s="3"/>
      <c r="AV198" s="3"/>
      <c r="AW198" s="3"/>
    </row>
    <row r="199" spans="1:49" ht="24" customHeight="1">
      <c r="A199" s="188">
        <v>14</v>
      </c>
      <c r="B199" s="8" t="str">
        <f>CONCATENATE(VLOOKUP($A$181,$V$4:$AT$39,13),(VLOOKUP($A$181,$V$4:$AT$39,13)))</f>
        <v>--</v>
      </c>
      <c r="C199" s="30"/>
      <c r="D199" s="30" t="str">
        <f>VLOOKUP($A$181,$V$4:$AT$39,21)</f>
        <v>-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3"/>
      <c r="U199" s="1"/>
      <c r="W199" s="1"/>
      <c r="X199" s="1"/>
      <c r="Y199" s="2"/>
      <c r="Z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T199" s="3"/>
      <c r="AU199" s="3"/>
      <c r="AV199" s="3"/>
      <c r="AW199" s="3"/>
    </row>
    <row r="200" spans="1:49" ht="24" customHeight="1">
      <c r="A200" s="188">
        <v>15</v>
      </c>
      <c r="B200" s="38" t="str">
        <f>CONCATENATE(VLOOKUP($A$181,$V$4:$AT$39,14),(VLOOKUP($A$181,$V$4:$AT$39,14)))</f>
        <v>--</v>
      </c>
      <c r="C200" s="30"/>
      <c r="D200" s="31" t="str">
        <f>VLOOKUP($A$181,$V$4:$AT$39,22)</f>
        <v>-</v>
      </c>
      <c r="E200" s="32"/>
      <c r="F200" s="32"/>
      <c r="G200" s="32"/>
      <c r="H200" s="32"/>
      <c r="I200" s="32"/>
      <c r="J200" s="32"/>
      <c r="K200" s="32"/>
      <c r="L200" s="32"/>
      <c r="M200" s="32"/>
      <c r="N200" s="33"/>
      <c r="U200" s="1"/>
      <c r="W200" s="1"/>
      <c r="X200" s="1"/>
      <c r="Y200" s="2"/>
      <c r="Z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T200" s="3"/>
      <c r="AU200" s="3"/>
      <c r="AV200" s="3"/>
      <c r="AW200" s="3"/>
    </row>
    <row r="201" spans="1:49" ht="24" customHeight="1">
      <c r="A201" s="188">
        <v>16</v>
      </c>
      <c r="B201" s="38" t="str">
        <f>CONCATENATE(VLOOKUP($A$181,$V$4:$AT$39,15),(VLOOKUP($A$181,$V$4:$AT$39,15)))</f>
        <v>--</v>
      </c>
      <c r="C201" s="30"/>
      <c r="D201" s="31" t="str">
        <f>VLOOKUP($A$181,$V$4:$AT$39,23)</f>
        <v>-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3"/>
      <c r="U201" s="1"/>
      <c r="W201" s="1"/>
      <c r="X201" s="1"/>
      <c r="Y201" s="2"/>
      <c r="Z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T201" s="3"/>
      <c r="AU201" s="3"/>
      <c r="AV201" s="3"/>
      <c r="AW201" s="3"/>
    </row>
    <row r="202" spans="1:49" s="363" customFormat="1" ht="24" customHeight="1">
      <c r="A202" s="188">
        <v>17</v>
      </c>
      <c r="B202" s="38"/>
      <c r="C202" s="30"/>
      <c r="D202" s="31"/>
      <c r="E202" s="32"/>
      <c r="F202" s="32"/>
      <c r="G202" s="32"/>
      <c r="H202" s="32"/>
      <c r="I202" s="32"/>
      <c r="J202" s="32"/>
      <c r="K202" s="32"/>
      <c r="L202" s="32"/>
      <c r="M202" s="32"/>
      <c r="N202" s="33"/>
      <c r="U202" s="1"/>
      <c r="V202"/>
      <c r="W202" s="1"/>
      <c r="X202" s="1"/>
      <c r="Y202" s="2"/>
      <c r="Z202" s="1"/>
      <c r="AA202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/>
      <c r="AT202" s="3"/>
      <c r="AU202" s="3"/>
      <c r="AV202" s="3"/>
      <c r="AW202" s="3"/>
    </row>
    <row r="203" spans="1:49" s="363" customFormat="1" ht="24" customHeight="1">
      <c r="A203" s="188">
        <v>18</v>
      </c>
      <c r="B203" s="38"/>
      <c r="C203" s="30"/>
      <c r="D203" s="31"/>
      <c r="E203" s="32"/>
      <c r="F203" s="32"/>
      <c r="G203" s="32"/>
      <c r="H203" s="32"/>
      <c r="I203" s="32"/>
      <c r="J203" s="32"/>
      <c r="K203" s="32"/>
      <c r="L203" s="32"/>
      <c r="M203" s="32"/>
      <c r="N203" s="33"/>
      <c r="U203" s="1"/>
      <c r="W203" s="1"/>
      <c r="X203" s="1"/>
      <c r="Y203" s="2"/>
      <c r="Z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T203" s="3"/>
      <c r="AU203" s="3"/>
      <c r="AV203" s="3"/>
      <c r="AW203" s="3"/>
    </row>
    <row r="204" spans="1:49" s="363" customFormat="1" ht="24" customHeight="1">
      <c r="A204" s="188">
        <v>19</v>
      </c>
      <c r="B204" s="38"/>
      <c r="C204" s="30"/>
      <c r="D204" s="31"/>
      <c r="E204" s="32"/>
      <c r="F204" s="32"/>
      <c r="G204" s="32"/>
      <c r="H204" s="32"/>
      <c r="I204" s="32"/>
      <c r="J204" s="32"/>
      <c r="K204" s="32"/>
      <c r="L204" s="32"/>
      <c r="M204" s="32"/>
      <c r="N204" s="33"/>
      <c r="U204" s="1"/>
      <c r="W204" s="1"/>
      <c r="X204" s="1"/>
      <c r="Y204" s="2"/>
      <c r="Z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T204" s="3"/>
      <c r="AU204" s="3"/>
      <c r="AV204" s="3"/>
      <c r="AW204" s="3"/>
    </row>
    <row r="205" spans="1:49" s="363" customFormat="1" ht="24" customHeight="1">
      <c r="A205" s="188">
        <v>20</v>
      </c>
      <c r="B205" s="38"/>
      <c r="C205" s="30"/>
      <c r="D205" s="31"/>
      <c r="E205" s="32"/>
      <c r="F205" s="32"/>
      <c r="G205" s="32"/>
      <c r="H205" s="32"/>
      <c r="I205" s="32"/>
      <c r="J205" s="32"/>
      <c r="K205" s="32"/>
      <c r="L205" s="32"/>
      <c r="M205" s="32"/>
      <c r="N205" s="33"/>
      <c r="U205" s="1"/>
      <c r="W205" s="1"/>
      <c r="X205" s="1"/>
      <c r="Y205" s="2"/>
      <c r="Z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T205" s="3"/>
      <c r="AU205" s="3"/>
      <c r="AV205" s="3"/>
      <c r="AW205" s="3"/>
    </row>
    <row r="206" spans="1:49" s="363" customFormat="1" ht="24" customHeight="1">
      <c r="A206" s="188">
        <v>21</v>
      </c>
      <c r="B206" s="38"/>
      <c r="C206" s="30"/>
      <c r="D206" s="31"/>
      <c r="E206" s="32"/>
      <c r="F206" s="32"/>
      <c r="G206" s="32"/>
      <c r="H206" s="32"/>
      <c r="I206" s="32"/>
      <c r="J206" s="32"/>
      <c r="K206" s="32"/>
      <c r="L206" s="32"/>
      <c r="M206" s="32"/>
      <c r="N206" s="33"/>
      <c r="U206" s="1"/>
      <c r="W206" s="1"/>
      <c r="X206" s="1"/>
      <c r="Y206" s="2"/>
      <c r="Z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T206" s="3"/>
      <c r="AU206" s="3"/>
      <c r="AV206" s="3"/>
      <c r="AW206" s="3"/>
    </row>
    <row r="207" spans="1:49" ht="24" customHeight="1">
      <c r="A207" s="188">
        <v>22</v>
      </c>
      <c r="B207" s="38"/>
      <c r="C207" s="30"/>
      <c r="D207" s="31"/>
      <c r="E207" s="32"/>
      <c r="F207" s="32"/>
      <c r="G207" s="32"/>
      <c r="H207" s="32"/>
      <c r="I207" s="32"/>
      <c r="J207" s="32"/>
      <c r="K207" s="32"/>
      <c r="L207" s="32"/>
      <c r="M207" s="32"/>
      <c r="N207" s="33"/>
      <c r="U207" s="1"/>
      <c r="V207" s="363"/>
      <c r="W207" s="1"/>
      <c r="X207" s="1"/>
      <c r="Y207" s="2"/>
      <c r="Z207" s="1"/>
      <c r="AA207" s="363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363"/>
      <c r="AT207" s="3"/>
      <c r="AU207" s="3"/>
      <c r="AV207" s="3"/>
      <c r="AW207" s="3"/>
    </row>
    <row r="208" spans="1:49" ht="24" customHeight="1">
      <c r="A208" s="188">
        <v>23</v>
      </c>
      <c r="B208" s="38"/>
      <c r="C208" s="30"/>
      <c r="D208" s="31"/>
      <c r="E208" s="32"/>
      <c r="F208" s="32"/>
      <c r="G208" s="32"/>
      <c r="H208" s="32"/>
      <c r="I208" s="32"/>
      <c r="J208" s="32"/>
      <c r="K208" s="32"/>
      <c r="L208" s="32"/>
      <c r="M208" s="32"/>
      <c r="N208" s="33"/>
      <c r="U208" s="1"/>
      <c r="W208" s="1"/>
      <c r="X208" s="1"/>
      <c r="Y208" s="2"/>
      <c r="Z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T208" s="3"/>
      <c r="AU208" s="3"/>
      <c r="AV208" s="3"/>
      <c r="AW208" s="3"/>
    </row>
    <row r="209" spans="1:49" ht="24" customHeight="1">
      <c r="A209" s="188">
        <v>24</v>
      </c>
      <c r="B209" s="38"/>
      <c r="C209" s="30"/>
      <c r="D209" s="31"/>
      <c r="E209" s="32"/>
      <c r="F209" s="32"/>
      <c r="G209" s="32"/>
      <c r="H209" s="32"/>
      <c r="I209" s="32"/>
      <c r="J209" s="32"/>
      <c r="K209" s="32"/>
      <c r="L209" s="32"/>
      <c r="M209" s="32"/>
      <c r="N209" s="33"/>
      <c r="U209" s="1"/>
      <c r="W209" s="1"/>
      <c r="X209" s="1"/>
      <c r="Y209" s="2"/>
      <c r="Z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T209" s="3"/>
      <c r="AU209" s="3"/>
      <c r="AV209" s="3"/>
      <c r="AW209" s="3"/>
    </row>
    <row r="210" spans="1:49" ht="24" customHeight="1" thickBot="1">
      <c r="A210" s="188">
        <v>25</v>
      </c>
      <c r="B210" s="39"/>
      <c r="C210" s="40"/>
      <c r="D210" s="41"/>
      <c r="E210" s="42"/>
      <c r="F210" s="42"/>
      <c r="G210" s="42"/>
      <c r="H210" s="42"/>
      <c r="I210" s="42"/>
      <c r="J210" s="42"/>
      <c r="K210" s="42"/>
      <c r="L210" s="42"/>
      <c r="M210" s="42"/>
      <c r="N210" s="43"/>
      <c r="U210" s="1"/>
      <c r="W210" s="1"/>
      <c r="X210" s="1"/>
      <c r="Y210" s="2"/>
      <c r="Z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T210" s="3"/>
      <c r="AU210" s="3"/>
      <c r="AV210" s="3"/>
      <c r="AW210" s="3"/>
    </row>
    <row r="211" spans="1:49" ht="24" customHeight="1" thickBot="1">
      <c r="A211" s="191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U211" s="1"/>
      <c r="W211" s="1"/>
      <c r="X211" s="1"/>
      <c r="Y211" s="2"/>
      <c r="Z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T211" s="3"/>
      <c r="AU211" s="3"/>
      <c r="AV211" s="3"/>
      <c r="AW211" s="3"/>
    </row>
    <row r="212" spans="1:49" ht="24" customHeight="1">
      <c r="A212" s="192" t="s">
        <v>48</v>
      </c>
      <c r="B212" s="44"/>
      <c r="C212" s="44"/>
      <c r="D212" s="44"/>
      <c r="E212" s="44"/>
      <c r="F212" s="45"/>
      <c r="G212" s="516" t="s">
        <v>49</v>
      </c>
      <c r="H212" s="517"/>
      <c r="I212" s="517"/>
      <c r="J212" s="517"/>
      <c r="K212" s="517"/>
      <c r="L212" s="517"/>
      <c r="M212" s="517"/>
      <c r="N212" s="518"/>
      <c r="U212" s="1"/>
      <c r="W212" s="1"/>
      <c r="X212" s="1"/>
      <c r="Y212" s="2"/>
      <c r="Z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T212" s="3"/>
      <c r="AU212" s="3"/>
      <c r="AV212" s="3"/>
      <c r="AW212" s="3"/>
    </row>
    <row r="213" spans="1:49" ht="24" customHeight="1">
      <c r="A213" s="193" t="s">
        <v>51</v>
      </c>
      <c r="B213" s="48" t="s">
        <v>21</v>
      </c>
      <c r="C213" s="49" t="s">
        <v>22</v>
      </c>
      <c r="D213" s="49" t="s">
        <v>23</v>
      </c>
      <c r="E213" s="50" t="s">
        <v>52</v>
      </c>
      <c r="F213" s="51"/>
      <c r="G213" s="52" t="s">
        <v>51</v>
      </c>
      <c r="H213" s="48" t="s">
        <v>53</v>
      </c>
      <c r="I213" s="509" t="s">
        <v>22</v>
      </c>
      <c r="J213" s="510"/>
      <c r="K213" s="511"/>
      <c r="L213" s="512" t="s">
        <v>23</v>
      </c>
      <c r="M213" s="513"/>
      <c r="N213" s="53" t="s">
        <v>52</v>
      </c>
      <c r="U213" s="1"/>
      <c r="W213" s="1"/>
      <c r="X213" s="1"/>
      <c r="Y213" s="2"/>
      <c r="Z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T213" s="3"/>
      <c r="AU213" s="3"/>
      <c r="AV213" s="3"/>
      <c r="AW213" s="3"/>
    </row>
    <row r="214" spans="1:49" ht="24" customHeight="1">
      <c r="A214" s="194" t="s">
        <v>54</v>
      </c>
      <c r="B214" s="32"/>
      <c r="C214" s="32"/>
      <c r="D214" s="32"/>
      <c r="E214" s="55"/>
      <c r="F214" s="56"/>
      <c r="G214" s="54" t="s">
        <v>54</v>
      </c>
      <c r="H214" s="32"/>
      <c r="I214" s="509"/>
      <c r="J214" s="510"/>
      <c r="K214" s="511"/>
      <c r="L214" s="512"/>
      <c r="M214" s="513"/>
      <c r="N214" s="57"/>
      <c r="U214" s="1"/>
      <c r="W214" s="1"/>
      <c r="X214" s="1"/>
      <c r="Y214" s="2"/>
      <c r="Z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T214" s="3"/>
      <c r="AU214" s="3"/>
      <c r="AV214" s="3"/>
      <c r="AW214" s="3"/>
    </row>
    <row r="215" spans="1:49" ht="24" customHeight="1">
      <c r="A215" s="194" t="s">
        <v>57</v>
      </c>
      <c r="B215" s="32"/>
      <c r="C215" s="32"/>
      <c r="D215" s="32"/>
      <c r="E215" s="55"/>
      <c r="F215" s="56"/>
      <c r="G215" s="54" t="s">
        <v>57</v>
      </c>
      <c r="H215" s="32"/>
      <c r="I215" s="509"/>
      <c r="J215" s="510"/>
      <c r="K215" s="511"/>
      <c r="L215" s="512"/>
      <c r="M215" s="513"/>
      <c r="N215" s="57"/>
      <c r="U215" s="1"/>
      <c r="W215" s="1"/>
      <c r="X215" s="1"/>
      <c r="Y215" s="2"/>
      <c r="Z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T215" s="3"/>
      <c r="AU215" s="3"/>
      <c r="AV215" s="3"/>
      <c r="AW215" s="3"/>
    </row>
    <row r="216" spans="1:49" ht="24" customHeight="1">
      <c r="A216" s="194" t="s">
        <v>59</v>
      </c>
      <c r="B216" s="32"/>
      <c r="C216" s="32"/>
      <c r="D216" s="32"/>
      <c r="E216" s="55"/>
      <c r="F216" s="56"/>
      <c r="G216" s="54" t="s">
        <v>59</v>
      </c>
      <c r="H216" s="32"/>
      <c r="I216" s="509"/>
      <c r="J216" s="510"/>
      <c r="K216" s="511"/>
      <c r="L216" s="512"/>
      <c r="M216" s="513"/>
      <c r="N216" s="57"/>
      <c r="U216" s="1"/>
      <c r="W216" s="1"/>
      <c r="X216" s="1"/>
      <c r="Y216" s="2"/>
      <c r="Z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T216" s="3"/>
      <c r="AU216" s="3"/>
      <c r="AV216" s="3"/>
      <c r="AW216" s="3"/>
    </row>
    <row r="217" spans="1:49" ht="24" customHeight="1">
      <c r="A217" s="194" t="s">
        <v>61</v>
      </c>
      <c r="B217" s="32"/>
      <c r="C217" s="32"/>
      <c r="D217" s="32"/>
      <c r="E217" s="55"/>
      <c r="F217" s="56"/>
      <c r="G217" s="54" t="s">
        <v>61</v>
      </c>
      <c r="H217" s="32"/>
      <c r="I217" s="509"/>
      <c r="J217" s="510"/>
      <c r="K217" s="511"/>
      <c r="L217" s="512"/>
      <c r="M217" s="513"/>
      <c r="N217" s="57"/>
      <c r="U217" s="1"/>
      <c r="W217" s="1"/>
      <c r="X217" s="1"/>
      <c r="Y217" s="2"/>
      <c r="Z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T217" s="3"/>
      <c r="AU217" s="3"/>
      <c r="AV217" s="3"/>
      <c r="AW217" s="3"/>
    </row>
    <row r="218" spans="1:49" ht="24" customHeight="1">
      <c r="A218" s="194" t="s">
        <v>62</v>
      </c>
      <c r="B218" s="32"/>
      <c r="C218" s="32"/>
      <c r="D218" s="32"/>
      <c r="E218" s="55"/>
      <c r="F218" s="56"/>
      <c r="G218" s="54" t="s">
        <v>62</v>
      </c>
      <c r="H218" s="32"/>
      <c r="I218" s="509"/>
      <c r="J218" s="510"/>
      <c r="K218" s="511"/>
      <c r="L218" s="512"/>
      <c r="M218" s="513"/>
      <c r="N218" s="57"/>
      <c r="U218" s="1"/>
      <c r="W218" s="1"/>
      <c r="X218" s="1"/>
      <c r="Y218" s="2"/>
      <c r="Z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T218" s="3"/>
      <c r="AU218" s="3"/>
      <c r="AV218" s="3"/>
      <c r="AW218" s="3"/>
    </row>
    <row r="219" spans="1:49" ht="24" customHeight="1">
      <c r="A219" s="194" t="s">
        <v>63</v>
      </c>
      <c r="B219" s="32"/>
      <c r="C219" s="32"/>
      <c r="D219" s="32"/>
      <c r="E219" s="55"/>
      <c r="F219" s="56"/>
      <c r="G219" s="54" t="s">
        <v>63</v>
      </c>
      <c r="H219" s="32"/>
      <c r="I219" s="509"/>
      <c r="J219" s="510"/>
      <c r="K219" s="511"/>
      <c r="L219" s="512"/>
      <c r="M219" s="513"/>
      <c r="N219" s="57"/>
      <c r="U219" s="1"/>
      <c r="W219" s="1"/>
      <c r="X219" s="1"/>
      <c r="Y219" s="2"/>
      <c r="Z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T219" s="3"/>
      <c r="AU219" s="3"/>
      <c r="AV219" s="3"/>
      <c r="AW219" s="3"/>
    </row>
    <row r="220" spans="1:49" ht="24" customHeight="1">
      <c r="A220" s="194" t="s">
        <v>64</v>
      </c>
      <c r="B220" s="32"/>
      <c r="C220" s="32"/>
      <c r="D220" s="32"/>
      <c r="E220" s="55"/>
      <c r="F220" s="56"/>
      <c r="G220" s="54" t="s">
        <v>64</v>
      </c>
      <c r="H220" s="32"/>
      <c r="I220" s="509"/>
      <c r="J220" s="510"/>
      <c r="K220" s="511"/>
      <c r="L220" s="512"/>
      <c r="M220" s="513"/>
      <c r="N220" s="57"/>
      <c r="U220" s="1"/>
      <c r="W220" s="1"/>
      <c r="X220" s="1"/>
      <c r="Y220" s="2"/>
      <c r="Z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T220" s="3"/>
      <c r="AU220" s="3"/>
      <c r="AV220" s="3"/>
      <c r="AW220" s="3"/>
    </row>
    <row r="221" spans="1:49" ht="24" customHeight="1" thickBot="1">
      <c r="A221" s="195" t="s">
        <v>65</v>
      </c>
      <c r="B221" s="42"/>
      <c r="C221" s="42"/>
      <c r="D221" s="42"/>
      <c r="E221" s="60"/>
      <c r="F221" s="56"/>
      <c r="G221" s="59" t="s">
        <v>65</v>
      </c>
      <c r="H221" s="42"/>
      <c r="I221" s="504"/>
      <c r="J221" s="505"/>
      <c r="K221" s="506"/>
      <c r="L221" s="507"/>
      <c r="M221" s="508"/>
      <c r="N221" s="61"/>
      <c r="U221" s="1"/>
      <c r="W221" s="1"/>
      <c r="X221" s="1"/>
      <c r="Y221" s="2"/>
      <c r="Z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T221" s="3"/>
      <c r="AU221" s="3"/>
      <c r="AV221" s="3"/>
      <c r="AW221" s="3"/>
    </row>
    <row r="222" spans="6:49" ht="24" customHeight="1">
      <c r="F222" s="19"/>
      <c r="U222" s="1"/>
      <c r="W222" s="1"/>
      <c r="X222" s="1"/>
      <c r="Y222" s="2"/>
      <c r="Z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T222" s="3"/>
      <c r="AU222" s="3"/>
      <c r="AV222" s="3"/>
      <c r="AW222" s="3"/>
    </row>
    <row r="223" spans="1:49" ht="24" customHeight="1">
      <c r="A223" s="196" t="s">
        <v>66</v>
      </c>
      <c r="B223" s="62"/>
      <c r="C223" s="55" t="s">
        <v>67</v>
      </c>
      <c r="D223" s="63"/>
      <c r="E223" s="63"/>
      <c r="F223" s="63"/>
      <c r="G223" s="63"/>
      <c r="H223" s="64"/>
      <c r="I223" s="32" t="s">
        <v>68</v>
      </c>
      <c r="J223" s="55" t="s">
        <v>69</v>
      </c>
      <c r="K223" s="62"/>
      <c r="L223" s="63"/>
      <c r="M223" s="63"/>
      <c r="N223" s="64"/>
      <c r="U223" s="1"/>
      <c r="W223" s="1"/>
      <c r="X223" s="1"/>
      <c r="Y223" s="2"/>
      <c r="Z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T223" s="3"/>
      <c r="AU223" s="3"/>
      <c r="AV223" s="3"/>
      <c r="AW223" s="3"/>
    </row>
    <row r="224" spans="1:49" ht="15.75">
      <c r="A224" s="197"/>
      <c r="B224" s="65"/>
      <c r="C224" s="66"/>
      <c r="D224" s="67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U224" s="1"/>
      <c r="W224" s="1"/>
      <c r="X224" s="1"/>
      <c r="Y224" s="2"/>
      <c r="Z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T224" s="3"/>
      <c r="AU224" s="3"/>
      <c r="AV224" s="3"/>
      <c r="AW224" s="3"/>
    </row>
    <row r="225" spans="1:49" ht="15.75">
      <c r="A225" s="197"/>
      <c r="B225" s="65"/>
      <c r="C225" s="66"/>
      <c r="D225" s="67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U225" s="1"/>
      <c r="W225" s="1"/>
      <c r="X225" s="1"/>
      <c r="Y225" s="2"/>
      <c r="Z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T225" s="3"/>
      <c r="AU225" s="3"/>
      <c r="AV225" s="3"/>
      <c r="AW225" s="3"/>
    </row>
    <row r="226" spans="1:49" s="363" customFormat="1" ht="15">
      <c r="A226" s="69">
        <v>6</v>
      </c>
      <c r="U226" s="1"/>
      <c r="W226" s="1"/>
      <c r="X226" s="1"/>
      <c r="Y226" s="2"/>
      <c r="Z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T226" s="3"/>
      <c r="AU226" s="3"/>
      <c r="AV226" s="3"/>
      <c r="AW226" s="3"/>
    </row>
    <row r="227" spans="1:49" s="363" customFormat="1" ht="24" customHeight="1">
      <c r="A227" s="184" t="s">
        <v>0</v>
      </c>
      <c r="B227" s="4"/>
      <c r="C227" s="5"/>
      <c r="D227" s="6" t="s">
        <v>1</v>
      </c>
      <c r="E227" s="7">
        <f>VLOOKUP($A$226,$V$4:$AT$39,4)</f>
        <v>15</v>
      </c>
      <c r="F227" s="8"/>
      <c r="G227" s="9" t="s">
        <v>2</v>
      </c>
      <c r="H227" s="4" t="str">
        <f>Teamsetup!$B$19</f>
        <v>-</v>
      </c>
      <c r="I227" s="4"/>
      <c r="J227" s="5"/>
      <c r="K227" s="10" t="s">
        <v>3</v>
      </c>
      <c r="L227" s="11"/>
      <c r="M227" s="11"/>
      <c r="N227" s="12"/>
      <c r="U227" s="1"/>
      <c r="W227" s="1"/>
      <c r="X227" s="1"/>
      <c r="Y227" s="2"/>
      <c r="Z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T227" s="3"/>
      <c r="AU227" s="3"/>
      <c r="AV227" s="3"/>
      <c r="AW227" s="3"/>
    </row>
    <row r="228" spans="1:49" s="363" customFormat="1" ht="24" customHeight="1" thickBot="1">
      <c r="A228" s="185" t="s">
        <v>4</v>
      </c>
      <c r="B228" s="429"/>
      <c r="C228" s="14" t="str">
        <f>VLOOKUP($A$181,$V$4:$AT$39,2)</f>
        <v>Longjump</v>
      </c>
      <c r="D228" s="15" t="str">
        <f>VLOOKUP($A$226,$V$4:$AT$39,24)</f>
        <v>Under 17 Women (Pit 1)</v>
      </c>
      <c r="E228" s="8"/>
      <c r="F228" s="8" t="s">
        <v>5</v>
      </c>
      <c r="G228" s="538" t="str">
        <f>Teamsetup!$D$19</f>
        <v>-</v>
      </c>
      <c r="H228" s="539"/>
      <c r="I228" s="8"/>
      <c r="J228" s="16" t="s">
        <v>6</v>
      </c>
      <c r="K228" s="17"/>
      <c r="L228" s="18"/>
      <c r="M228" s="519" t="str">
        <f>IF(Teamsetup!$C$13=6,VLOOKUP($A$226,$V$4:$AT$39,6),IF(Teamsetup!$C$13&lt;&gt;6,VLOOKUP($A$226,$V$4:$AT$39,7)))</f>
        <v>-</v>
      </c>
      <c r="N228" s="520" t="str">
        <f>IF($Q$6=6,VLOOKUP($A$1,$V$4:$AQ$39,6),IF($Q$6&lt;&gt;6,VLOOKUP($A$1,$V$4:$AQ$39,7)))</f>
        <v>-</v>
      </c>
      <c r="U228" s="1"/>
      <c r="W228" s="1"/>
      <c r="X228" s="1"/>
      <c r="Y228" s="2"/>
      <c r="Z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T228" s="3"/>
      <c r="AU228" s="3"/>
      <c r="AV228" s="3"/>
      <c r="AW228" s="3"/>
    </row>
    <row r="229" spans="1:49" s="363" customFormat="1" ht="24" customHeight="1">
      <c r="A229" s="186"/>
      <c r="B229" s="23"/>
      <c r="C229" s="24" t="s">
        <v>11</v>
      </c>
      <c r="D229" s="25" t="str">
        <f>VLOOKUP($A$181,$V$4:$AT$39,5)</f>
        <v>.</v>
      </c>
      <c r="E229" s="521" t="s">
        <v>12</v>
      </c>
      <c r="F229" s="522"/>
      <c r="G229" s="521" t="s">
        <v>13</v>
      </c>
      <c r="H229" s="522"/>
      <c r="I229" s="521" t="s">
        <v>14</v>
      </c>
      <c r="J229" s="522"/>
      <c r="K229" s="523" t="s">
        <v>15</v>
      </c>
      <c r="L229" s="524"/>
      <c r="M229" s="525" t="s">
        <v>16</v>
      </c>
      <c r="N229" s="527" t="s">
        <v>17</v>
      </c>
      <c r="U229" s="1"/>
      <c r="W229" s="1"/>
      <c r="X229" s="1"/>
      <c r="Y229" s="2"/>
      <c r="Z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T229" s="3"/>
      <c r="AU229" s="3"/>
      <c r="AV229" s="3"/>
      <c r="AW229" s="3"/>
    </row>
    <row r="230" spans="1:49" s="363" customFormat="1" ht="24" customHeight="1">
      <c r="A230" s="187"/>
      <c r="B230" s="28" t="s">
        <v>21</v>
      </c>
      <c r="C230" s="29" t="s">
        <v>22</v>
      </c>
      <c r="D230" s="29" t="s">
        <v>23</v>
      </c>
      <c r="E230" s="514" t="s">
        <v>24</v>
      </c>
      <c r="F230" s="515"/>
      <c r="G230" s="514" t="s">
        <v>24</v>
      </c>
      <c r="H230" s="515"/>
      <c r="I230" s="514" t="s">
        <v>24</v>
      </c>
      <c r="J230" s="515"/>
      <c r="K230" s="514" t="s">
        <v>24</v>
      </c>
      <c r="L230" s="515"/>
      <c r="M230" s="526"/>
      <c r="N230" s="528"/>
      <c r="U230" s="1"/>
      <c r="W230" s="1"/>
      <c r="X230" s="1"/>
      <c r="Y230" s="2"/>
      <c r="Z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T230" s="3"/>
      <c r="AU230" s="3"/>
      <c r="AV230" s="3"/>
      <c r="AW230" s="3"/>
    </row>
    <row r="231" spans="1:49" s="363" customFormat="1" ht="24" customHeight="1">
      <c r="A231" s="188">
        <v>1</v>
      </c>
      <c r="B231" s="8" t="str">
        <f>VLOOKUP($A$226,$V$4:$AT$39,8)</f>
        <v>-</v>
      </c>
      <c r="C231" s="30"/>
      <c r="D231" s="31" t="str">
        <f>VLOOKUP($A$226,$V$4:$AT$39,16)</f>
        <v>-</v>
      </c>
      <c r="E231" s="32"/>
      <c r="F231" s="32"/>
      <c r="G231" s="32"/>
      <c r="H231" s="32"/>
      <c r="I231" s="32"/>
      <c r="J231" s="32"/>
      <c r="K231" s="32"/>
      <c r="L231" s="32"/>
      <c r="M231" s="32"/>
      <c r="N231" s="33"/>
      <c r="U231" s="1"/>
      <c r="W231" s="1"/>
      <c r="X231" s="1"/>
      <c r="Y231" s="2"/>
      <c r="Z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T231" s="3"/>
      <c r="AU231" s="3"/>
      <c r="AV231" s="3"/>
      <c r="AW231" s="3"/>
    </row>
    <row r="232" spans="1:49" s="363" customFormat="1" ht="24" customHeight="1">
      <c r="A232" s="188">
        <v>2</v>
      </c>
      <c r="B232" s="8" t="str">
        <f>VLOOKUP($A$226,$V$4:$AT$39,9)</f>
        <v>-</v>
      </c>
      <c r="C232" s="30"/>
      <c r="D232" s="8" t="str">
        <f>VLOOKUP($A$226,$V$4:$AT$39,17)</f>
        <v>-</v>
      </c>
      <c r="E232" s="32"/>
      <c r="F232" s="32"/>
      <c r="G232" s="32"/>
      <c r="H232" s="32"/>
      <c r="I232" s="32"/>
      <c r="J232" s="32"/>
      <c r="K232" s="32"/>
      <c r="L232" s="32"/>
      <c r="M232" s="32"/>
      <c r="N232" s="33"/>
      <c r="U232" s="1"/>
      <c r="W232" s="1"/>
      <c r="X232" s="1"/>
      <c r="Y232" s="2"/>
      <c r="Z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T232" s="3"/>
      <c r="AU232" s="3"/>
      <c r="AV232" s="3"/>
      <c r="AW232" s="3"/>
    </row>
    <row r="233" spans="1:49" s="363" customFormat="1" ht="24" customHeight="1">
      <c r="A233" s="188">
        <v>3</v>
      </c>
      <c r="B233" s="8" t="str">
        <f>VLOOKUP($A$226,$V$4:$AT$39,10)</f>
        <v>-</v>
      </c>
      <c r="C233" s="30"/>
      <c r="D233" s="8" t="str">
        <f>VLOOKUP($A$226,$V$4:$AT$39,18)</f>
        <v>-</v>
      </c>
      <c r="E233" s="32"/>
      <c r="F233" s="32"/>
      <c r="G233" s="32"/>
      <c r="H233" s="32"/>
      <c r="I233" s="32"/>
      <c r="J233" s="32"/>
      <c r="K233" s="32"/>
      <c r="L233" s="32"/>
      <c r="M233" s="32"/>
      <c r="N233" s="33"/>
      <c r="U233" s="1"/>
      <c r="W233" s="1"/>
      <c r="X233" s="1"/>
      <c r="Y233" s="2"/>
      <c r="Z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T233" s="3"/>
      <c r="AU233" s="3"/>
      <c r="AV233" s="3"/>
      <c r="AW233" s="3"/>
    </row>
    <row r="234" spans="1:49" s="363" customFormat="1" ht="24" customHeight="1">
      <c r="A234" s="188">
        <v>4</v>
      </c>
      <c r="B234" s="8" t="str">
        <f>VLOOKUP($A$226,$V$4:$AT$39,11)</f>
        <v>-</v>
      </c>
      <c r="C234" s="30"/>
      <c r="D234" s="8" t="str">
        <f>VLOOKUP($A$226,$V$4:$AT$39,19)</f>
        <v>-</v>
      </c>
      <c r="E234" s="32"/>
      <c r="F234" s="32"/>
      <c r="G234" s="32"/>
      <c r="H234" s="32"/>
      <c r="I234" s="32"/>
      <c r="J234" s="32"/>
      <c r="K234" s="32"/>
      <c r="L234" s="32"/>
      <c r="M234" s="32"/>
      <c r="N234" s="33"/>
      <c r="U234" s="1"/>
      <c r="W234" s="1"/>
      <c r="X234" s="1"/>
      <c r="Y234" s="2"/>
      <c r="Z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T234" s="3"/>
      <c r="AU234" s="3"/>
      <c r="AV234" s="3"/>
      <c r="AW234" s="3"/>
    </row>
    <row r="235" spans="1:49" s="363" customFormat="1" ht="24" customHeight="1">
      <c r="A235" s="188">
        <v>5</v>
      </c>
      <c r="B235" s="8" t="str">
        <f>VLOOKUP($A$226,$V$4:$AT$39,12)</f>
        <v>-</v>
      </c>
      <c r="C235" s="30"/>
      <c r="D235" s="8" t="str">
        <f>VLOOKUP($A$226,$V$4:$AT$39,20)</f>
        <v>-</v>
      </c>
      <c r="E235" s="32"/>
      <c r="F235" s="32"/>
      <c r="G235" s="32"/>
      <c r="H235" s="32"/>
      <c r="I235" s="32"/>
      <c r="J235" s="32"/>
      <c r="K235" s="32"/>
      <c r="L235" s="32"/>
      <c r="M235" s="32"/>
      <c r="N235" s="33"/>
      <c r="U235" s="1"/>
      <c r="W235" s="1"/>
      <c r="X235" s="1"/>
      <c r="Y235" s="2"/>
      <c r="Z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T235" s="3"/>
      <c r="AU235" s="3"/>
      <c r="AV235" s="3"/>
      <c r="AW235" s="3"/>
    </row>
    <row r="236" spans="1:49" s="363" customFormat="1" ht="24" customHeight="1">
      <c r="A236" s="188">
        <v>6</v>
      </c>
      <c r="B236" s="8" t="str">
        <f>VLOOKUP($A$226,$V$4:$AT$39,13)</f>
        <v>-</v>
      </c>
      <c r="C236" s="30"/>
      <c r="D236" s="8" t="str">
        <f>VLOOKUP($A$226,$V$4:$AT$39,21)</f>
        <v>-</v>
      </c>
      <c r="E236" s="32"/>
      <c r="F236" s="32"/>
      <c r="G236" s="32"/>
      <c r="H236" s="32"/>
      <c r="I236" s="32"/>
      <c r="J236" s="32"/>
      <c r="K236" s="32"/>
      <c r="L236" s="32"/>
      <c r="M236" s="32"/>
      <c r="N236" s="33"/>
      <c r="U236" s="1"/>
      <c r="W236" s="1"/>
      <c r="X236" s="1"/>
      <c r="Y236" s="2"/>
      <c r="Z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T236" s="3"/>
      <c r="AU236" s="3"/>
      <c r="AV236" s="3"/>
      <c r="AW236" s="3"/>
    </row>
    <row r="237" spans="1:49" s="363" customFormat="1" ht="24" customHeight="1">
      <c r="A237" s="188">
        <v>7</v>
      </c>
      <c r="B237" s="8" t="str">
        <f>VLOOKUP($A$226,$V$4:$AT$39,14)</f>
        <v>-</v>
      </c>
      <c r="C237" s="30"/>
      <c r="D237" s="8" t="str">
        <f>VLOOKUP($A$226,$V$4:$AT$39,22)</f>
        <v>-</v>
      </c>
      <c r="E237" s="32"/>
      <c r="F237" s="32"/>
      <c r="G237" s="32"/>
      <c r="H237" s="32"/>
      <c r="I237" s="32"/>
      <c r="J237" s="32"/>
      <c r="K237" s="32"/>
      <c r="L237" s="32"/>
      <c r="M237" s="32"/>
      <c r="N237" s="33"/>
      <c r="U237" s="1"/>
      <c r="W237" s="1"/>
      <c r="X237" s="1"/>
      <c r="Y237" s="2"/>
      <c r="Z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T237" s="3"/>
      <c r="AU237" s="3"/>
      <c r="AV237" s="3"/>
      <c r="AW237" s="3"/>
    </row>
    <row r="238" spans="1:49" s="363" customFormat="1" ht="24" customHeight="1">
      <c r="A238" s="188">
        <v>8</v>
      </c>
      <c r="B238" s="8" t="str">
        <f>VLOOKUP($A$226,$V$4:$AT$39,15)</f>
        <v>-</v>
      </c>
      <c r="C238" s="30"/>
      <c r="D238" s="30" t="str">
        <f>VLOOKUP($A$226,$V$4:$AT$39,23)</f>
        <v>-</v>
      </c>
      <c r="E238" s="32"/>
      <c r="F238" s="32"/>
      <c r="G238" s="32"/>
      <c r="H238" s="32"/>
      <c r="I238" s="32"/>
      <c r="J238" s="32"/>
      <c r="K238" s="32"/>
      <c r="L238" s="32"/>
      <c r="M238" s="32"/>
      <c r="N238" s="33"/>
      <c r="U238" s="1"/>
      <c r="W238" s="1"/>
      <c r="X238" s="1"/>
      <c r="Y238" s="2"/>
      <c r="Z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T238" s="3"/>
      <c r="AU238" s="3"/>
      <c r="AV238" s="3"/>
      <c r="AW238" s="3"/>
    </row>
    <row r="239" spans="1:49" s="363" customFormat="1" ht="24" customHeight="1">
      <c r="A239" s="188">
        <v>9</v>
      </c>
      <c r="B239" s="8" t="str">
        <f>CONCATENATE(VLOOKUP($A$226,$V$4:$AT$39,8),(VLOOKUP($A$226,$V$4:$AT$39,8)))</f>
        <v>--</v>
      </c>
      <c r="C239" s="30"/>
      <c r="D239" s="30" t="str">
        <f>VLOOKUP($A$226,$V$4:$AT$39,16)</f>
        <v>-</v>
      </c>
      <c r="E239" s="32"/>
      <c r="F239" s="32"/>
      <c r="G239" s="32"/>
      <c r="H239" s="32"/>
      <c r="I239" s="32"/>
      <c r="J239" s="32"/>
      <c r="K239" s="32"/>
      <c r="L239" s="32"/>
      <c r="M239" s="32"/>
      <c r="N239" s="33"/>
      <c r="U239" s="1"/>
      <c r="W239" s="1"/>
      <c r="X239" s="1"/>
      <c r="Y239" s="2"/>
      <c r="Z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T239" s="3"/>
      <c r="AU239" s="3"/>
      <c r="AV239" s="3"/>
      <c r="AW239" s="3"/>
    </row>
    <row r="240" spans="1:49" s="363" customFormat="1" ht="24" customHeight="1">
      <c r="A240" s="188">
        <v>10</v>
      </c>
      <c r="B240" s="8" t="str">
        <f>CONCATENATE(VLOOKUP($A$226,$V$4:$AT$39,9),(VLOOKUP($A$226,$V$4:$AT$39,9)))</f>
        <v>--</v>
      </c>
      <c r="C240" s="30"/>
      <c r="D240" s="30" t="str">
        <f>VLOOKUP($A$226,$V$4:$AT$39,17)</f>
        <v>-</v>
      </c>
      <c r="E240" s="32"/>
      <c r="F240" s="32"/>
      <c r="G240" s="32"/>
      <c r="H240" s="32"/>
      <c r="I240" s="32"/>
      <c r="J240" s="32"/>
      <c r="K240" s="32"/>
      <c r="L240" s="32"/>
      <c r="M240" s="32"/>
      <c r="N240" s="33"/>
      <c r="U240" s="1"/>
      <c r="W240" s="1"/>
      <c r="X240" s="1"/>
      <c r="Y240" s="2"/>
      <c r="Z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T240" s="3"/>
      <c r="AU240" s="3"/>
      <c r="AV240" s="3"/>
      <c r="AW240" s="3"/>
    </row>
    <row r="241" spans="1:49" s="363" customFormat="1" ht="24" customHeight="1">
      <c r="A241" s="188">
        <v>11</v>
      </c>
      <c r="B241" s="8" t="str">
        <f>CONCATENATE(VLOOKUP($A$226,$V$4:$AT$39,10),(VLOOKUP($A$226,$V$4:$AT$39,10)))</f>
        <v>--</v>
      </c>
      <c r="C241" s="30"/>
      <c r="D241" s="37" t="str">
        <f>VLOOKUP($A$226,$V$4:$AT$39,18)</f>
        <v>-</v>
      </c>
      <c r="E241" s="32"/>
      <c r="F241" s="32"/>
      <c r="G241" s="32"/>
      <c r="H241" s="32"/>
      <c r="I241" s="32"/>
      <c r="J241" s="32"/>
      <c r="K241" s="32"/>
      <c r="L241" s="32"/>
      <c r="M241" s="32"/>
      <c r="N241" s="33"/>
      <c r="U241" s="1"/>
      <c r="W241" s="1"/>
      <c r="X241" s="1"/>
      <c r="Y241" s="2"/>
      <c r="Z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T241" s="3"/>
      <c r="AU241" s="3"/>
      <c r="AV241" s="3"/>
      <c r="AW241" s="3"/>
    </row>
    <row r="242" spans="1:49" s="363" customFormat="1" ht="24" customHeight="1">
      <c r="A242" s="188">
        <v>12</v>
      </c>
      <c r="B242" s="8" t="str">
        <f>CONCATENATE(VLOOKUP($A$226,$V$4:$AT$39,11),(VLOOKUP($A$226,$V$4:$AT$39,11)))</f>
        <v>--</v>
      </c>
      <c r="C242" s="30"/>
      <c r="D242" s="30" t="str">
        <f>VLOOKUP($A$226,$V$4:$AT$39,19)</f>
        <v>-</v>
      </c>
      <c r="E242" s="32"/>
      <c r="F242" s="32"/>
      <c r="G242" s="32"/>
      <c r="H242" s="32"/>
      <c r="I242" s="32"/>
      <c r="J242" s="32"/>
      <c r="K242" s="32"/>
      <c r="L242" s="32"/>
      <c r="M242" s="32"/>
      <c r="N242" s="33"/>
      <c r="U242" s="1"/>
      <c r="W242" s="1"/>
      <c r="X242" s="1"/>
      <c r="Y242" s="2"/>
      <c r="Z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T242" s="3"/>
      <c r="AU242" s="3"/>
      <c r="AV242" s="3"/>
      <c r="AW242" s="3"/>
    </row>
    <row r="243" spans="1:49" s="363" customFormat="1" ht="24" customHeight="1">
      <c r="A243" s="188">
        <v>13</v>
      </c>
      <c r="B243" s="8" t="str">
        <f>CONCATENATE(VLOOKUP($A$226,$V$4:$AT$39,12),(VLOOKUP($A$226,$V$4:$AT$39,12)))</f>
        <v>--</v>
      </c>
      <c r="C243" s="30"/>
      <c r="D243" s="30" t="str">
        <f>VLOOKUP($A$226,$V$4:$AT$39,20)</f>
        <v>-</v>
      </c>
      <c r="E243" s="32"/>
      <c r="F243" s="32"/>
      <c r="G243" s="32"/>
      <c r="H243" s="32"/>
      <c r="I243" s="32"/>
      <c r="J243" s="32"/>
      <c r="K243" s="32"/>
      <c r="L243" s="32"/>
      <c r="M243" s="32"/>
      <c r="N243" s="33"/>
      <c r="U243" s="1"/>
      <c r="W243" s="1"/>
      <c r="X243" s="1"/>
      <c r="Y243" s="2"/>
      <c r="Z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T243" s="3"/>
      <c r="AU243" s="3"/>
      <c r="AV243" s="3"/>
      <c r="AW243" s="3"/>
    </row>
    <row r="244" spans="1:49" s="363" customFormat="1" ht="24" customHeight="1">
      <c r="A244" s="188">
        <v>14</v>
      </c>
      <c r="B244" s="8" t="str">
        <f>CONCATENATE(VLOOKUP($A$226,$V$4:$AT$39,13),(VLOOKUP($A$226,$V$4:$AT$39,13)))</f>
        <v>--</v>
      </c>
      <c r="C244" s="30"/>
      <c r="D244" s="30" t="str">
        <f>VLOOKUP($A$226,$V$4:$AT$39,21)</f>
        <v>-</v>
      </c>
      <c r="E244" s="32"/>
      <c r="F244" s="32"/>
      <c r="G244" s="32"/>
      <c r="H244" s="32"/>
      <c r="I244" s="32"/>
      <c r="J244" s="32"/>
      <c r="K244" s="32"/>
      <c r="L244" s="32"/>
      <c r="M244" s="32"/>
      <c r="N244" s="33"/>
      <c r="U244" s="1"/>
      <c r="W244" s="1"/>
      <c r="X244" s="1"/>
      <c r="Y244" s="2"/>
      <c r="Z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T244" s="3"/>
      <c r="AU244" s="3"/>
      <c r="AV244" s="3"/>
      <c r="AW244" s="3"/>
    </row>
    <row r="245" spans="1:49" s="363" customFormat="1" ht="24" customHeight="1">
      <c r="A245" s="188">
        <v>15</v>
      </c>
      <c r="B245" s="38" t="str">
        <f>CONCATENATE(VLOOKUP($A$226,$V$4:$AT$39,14),(VLOOKUP($A$226,$V$4:$AT$39,14)))</f>
        <v>--</v>
      </c>
      <c r="C245" s="30"/>
      <c r="D245" s="31" t="str">
        <f>VLOOKUP($A$226,$V$4:$AT$39,22)</f>
        <v>-</v>
      </c>
      <c r="E245" s="32"/>
      <c r="F245" s="32"/>
      <c r="G245" s="32"/>
      <c r="H245" s="32"/>
      <c r="I245" s="32"/>
      <c r="J245" s="32"/>
      <c r="K245" s="32"/>
      <c r="L245" s="32"/>
      <c r="M245" s="32"/>
      <c r="N245" s="33"/>
      <c r="U245" s="1"/>
      <c r="W245" s="1"/>
      <c r="X245" s="1"/>
      <c r="Y245" s="2"/>
      <c r="Z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T245" s="3"/>
      <c r="AU245" s="3"/>
      <c r="AV245" s="3"/>
      <c r="AW245" s="3"/>
    </row>
    <row r="246" spans="1:49" s="363" customFormat="1" ht="24" customHeight="1">
      <c r="A246" s="188">
        <v>16</v>
      </c>
      <c r="B246" s="38" t="str">
        <f>CONCATENATE(VLOOKUP($A$226,$V$4:$AT$39,15),(VLOOKUP($A$226,$V$4:$AT$39,15)))</f>
        <v>--</v>
      </c>
      <c r="C246" s="30"/>
      <c r="D246" s="31" t="str">
        <f>VLOOKUP($A$226,$V$4:$AT$39,23)</f>
        <v>-</v>
      </c>
      <c r="E246" s="32"/>
      <c r="F246" s="32"/>
      <c r="G246" s="32"/>
      <c r="H246" s="32"/>
      <c r="I246" s="32"/>
      <c r="J246" s="32"/>
      <c r="K246" s="32"/>
      <c r="L246" s="32"/>
      <c r="M246" s="32"/>
      <c r="N246" s="33"/>
      <c r="U246" s="1"/>
      <c r="W246" s="1"/>
      <c r="X246" s="1"/>
      <c r="Y246" s="2"/>
      <c r="Z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T246" s="3"/>
      <c r="AU246" s="3"/>
      <c r="AV246" s="3"/>
      <c r="AW246" s="3"/>
    </row>
    <row r="247" spans="1:49" s="363" customFormat="1" ht="24" customHeight="1">
      <c r="A247" s="188">
        <v>17</v>
      </c>
      <c r="B247" s="38"/>
      <c r="C247" s="30"/>
      <c r="D247" s="31"/>
      <c r="E247" s="32"/>
      <c r="F247" s="32"/>
      <c r="G247" s="32"/>
      <c r="H247" s="32"/>
      <c r="I247" s="32"/>
      <c r="J247" s="32"/>
      <c r="K247" s="32"/>
      <c r="L247" s="32"/>
      <c r="M247" s="32"/>
      <c r="N247" s="33"/>
      <c r="U247" s="1"/>
      <c r="W247" s="1"/>
      <c r="X247" s="1"/>
      <c r="Y247" s="2"/>
      <c r="Z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T247" s="3"/>
      <c r="AU247" s="3"/>
      <c r="AV247" s="3"/>
      <c r="AW247" s="3"/>
    </row>
    <row r="248" spans="1:49" s="363" customFormat="1" ht="24" customHeight="1">
      <c r="A248" s="188">
        <v>18</v>
      </c>
      <c r="B248" s="38"/>
      <c r="C248" s="30"/>
      <c r="D248" s="31"/>
      <c r="E248" s="32"/>
      <c r="F248" s="32"/>
      <c r="G248" s="32"/>
      <c r="H248" s="32"/>
      <c r="I248" s="32"/>
      <c r="J248" s="32"/>
      <c r="K248" s="32"/>
      <c r="L248" s="32"/>
      <c r="M248" s="32"/>
      <c r="N248" s="33"/>
      <c r="U248" s="1"/>
      <c r="W248" s="1"/>
      <c r="X248" s="1"/>
      <c r="Y248" s="2"/>
      <c r="Z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T248" s="3"/>
      <c r="AU248" s="3"/>
      <c r="AV248" s="3"/>
      <c r="AW248" s="3"/>
    </row>
    <row r="249" spans="1:49" s="363" customFormat="1" ht="24" customHeight="1">
      <c r="A249" s="188">
        <v>19</v>
      </c>
      <c r="B249" s="38"/>
      <c r="C249" s="30"/>
      <c r="D249" s="31"/>
      <c r="E249" s="32"/>
      <c r="F249" s="32"/>
      <c r="G249" s="32"/>
      <c r="H249" s="32"/>
      <c r="I249" s="32"/>
      <c r="J249" s="32"/>
      <c r="K249" s="32"/>
      <c r="L249" s="32"/>
      <c r="M249" s="32"/>
      <c r="N249" s="33"/>
      <c r="U249" s="1"/>
      <c r="W249" s="1"/>
      <c r="X249" s="1"/>
      <c r="Y249" s="2"/>
      <c r="Z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T249" s="3"/>
      <c r="AU249" s="3"/>
      <c r="AV249" s="3"/>
      <c r="AW249" s="3"/>
    </row>
    <row r="250" spans="1:49" s="363" customFormat="1" ht="24" customHeight="1">
      <c r="A250" s="188">
        <v>20</v>
      </c>
      <c r="B250" s="38"/>
      <c r="C250" s="30"/>
      <c r="D250" s="31"/>
      <c r="E250" s="32"/>
      <c r="F250" s="32"/>
      <c r="G250" s="32"/>
      <c r="H250" s="32"/>
      <c r="I250" s="32"/>
      <c r="J250" s="32"/>
      <c r="K250" s="32"/>
      <c r="L250" s="32"/>
      <c r="M250" s="32"/>
      <c r="N250" s="33"/>
      <c r="U250" s="1"/>
      <c r="W250" s="1"/>
      <c r="X250" s="1"/>
      <c r="Y250" s="2"/>
      <c r="Z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T250" s="3"/>
      <c r="AU250" s="3"/>
      <c r="AV250" s="3"/>
      <c r="AW250" s="3"/>
    </row>
    <row r="251" spans="1:49" s="363" customFormat="1" ht="24" customHeight="1">
      <c r="A251" s="188">
        <v>21</v>
      </c>
      <c r="B251" s="38"/>
      <c r="C251" s="30"/>
      <c r="D251" s="31"/>
      <c r="E251" s="32"/>
      <c r="F251" s="32"/>
      <c r="G251" s="32"/>
      <c r="H251" s="32"/>
      <c r="I251" s="32"/>
      <c r="J251" s="32"/>
      <c r="K251" s="32"/>
      <c r="L251" s="32"/>
      <c r="M251" s="32"/>
      <c r="N251" s="33"/>
      <c r="U251" s="1"/>
      <c r="W251" s="1"/>
      <c r="X251" s="1"/>
      <c r="Y251" s="2"/>
      <c r="Z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T251" s="3"/>
      <c r="AU251" s="3"/>
      <c r="AV251" s="3"/>
      <c r="AW251" s="3"/>
    </row>
    <row r="252" spans="1:49" s="363" customFormat="1" ht="24" customHeight="1">
      <c r="A252" s="188">
        <v>22</v>
      </c>
      <c r="B252" s="38"/>
      <c r="C252" s="30"/>
      <c r="D252" s="31"/>
      <c r="E252" s="32"/>
      <c r="F252" s="32"/>
      <c r="G252" s="32"/>
      <c r="H252" s="32"/>
      <c r="I252" s="32"/>
      <c r="J252" s="32"/>
      <c r="K252" s="32"/>
      <c r="L252" s="32"/>
      <c r="M252" s="32"/>
      <c r="N252" s="33"/>
      <c r="U252" s="1"/>
      <c r="W252" s="1"/>
      <c r="X252" s="1"/>
      <c r="Y252" s="2"/>
      <c r="Z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T252" s="3"/>
      <c r="AU252" s="3"/>
      <c r="AV252" s="3"/>
      <c r="AW252" s="3"/>
    </row>
    <row r="253" spans="1:49" s="363" customFormat="1" ht="24" customHeight="1">
      <c r="A253" s="188">
        <v>23</v>
      </c>
      <c r="B253" s="38"/>
      <c r="C253" s="30"/>
      <c r="D253" s="31"/>
      <c r="E253" s="32"/>
      <c r="F253" s="32"/>
      <c r="G253" s="32"/>
      <c r="H253" s="32"/>
      <c r="I253" s="32"/>
      <c r="J253" s="32"/>
      <c r="K253" s="32"/>
      <c r="L253" s="32"/>
      <c r="M253" s="32"/>
      <c r="N253" s="33"/>
      <c r="U253" s="1"/>
      <c r="W253" s="1"/>
      <c r="X253" s="1"/>
      <c r="Y253" s="2"/>
      <c r="Z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T253" s="3"/>
      <c r="AU253" s="3"/>
      <c r="AV253" s="3"/>
      <c r="AW253" s="3"/>
    </row>
    <row r="254" spans="1:49" s="363" customFormat="1" ht="24" customHeight="1">
      <c r="A254" s="188">
        <v>24</v>
      </c>
      <c r="B254" s="38"/>
      <c r="C254" s="30"/>
      <c r="D254" s="31"/>
      <c r="E254" s="32"/>
      <c r="F254" s="32"/>
      <c r="G254" s="32"/>
      <c r="H254" s="32"/>
      <c r="I254" s="32"/>
      <c r="J254" s="32"/>
      <c r="K254" s="32"/>
      <c r="L254" s="32"/>
      <c r="M254" s="32"/>
      <c r="N254" s="33"/>
      <c r="U254" s="1"/>
      <c r="W254" s="1"/>
      <c r="X254" s="1"/>
      <c r="Y254" s="2"/>
      <c r="Z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T254" s="3"/>
      <c r="AU254" s="3"/>
      <c r="AV254" s="3"/>
      <c r="AW254" s="3"/>
    </row>
    <row r="255" spans="1:49" s="363" customFormat="1" ht="24" customHeight="1" thickBot="1">
      <c r="A255" s="188">
        <v>25</v>
      </c>
      <c r="B255" s="39"/>
      <c r="C255" s="40"/>
      <c r="D255" s="41"/>
      <c r="E255" s="42"/>
      <c r="F255" s="42"/>
      <c r="G255" s="42"/>
      <c r="H255" s="42"/>
      <c r="I255" s="42"/>
      <c r="J255" s="42"/>
      <c r="K255" s="42"/>
      <c r="L255" s="42"/>
      <c r="M255" s="42"/>
      <c r="N255" s="43"/>
      <c r="U255" s="1"/>
      <c r="W255" s="1"/>
      <c r="X255" s="1"/>
      <c r="Y255" s="2"/>
      <c r="Z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T255" s="3"/>
      <c r="AU255" s="3"/>
      <c r="AV255" s="3"/>
      <c r="AW255" s="3"/>
    </row>
    <row r="256" spans="1:49" s="363" customFormat="1" ht="24" customHeight="1" thickBot="1">
      <c r="A256" s="191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U256" s="1"/>
      <c r="W256" s="1"/>
      <c r="X256" s="1"/>
      <c r="Y256" s="2"/>
      <c r="Z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T256" s="3"/>
      <c r="AU256" s="3"/>
      <c r="AV256" s="3"/>
      <c r="AW256" s="3"/>
    </row>
    <row r="257" spans="1:49" s="363" customFormat="1" ht="24" customHeight="1">
      <c r="A257" s="192" t="s">
        <v>48</v>
      </c>
      <c r="B257" s="44"/>
      <c r="C257" s="44"/>
      <c r="D257" s="44"/>
      <c r="E257" s="44"/>
      <c r="F257" s="45"/>
      <c r="G257" s="516" t="s">
        <v>49</v>
      </c>
      <c r="H257" s="517"/>
      <c r="I257" s="517"/>
      <c r="J257" s="517"/>
      <c r="K257" s="517"/>
      <c r="L257" s="517"/>
      <c r="M257" s="517"/>
      <c r="N257" s="518"/>
      <c r="U257" s="1"/>
      <c r="W257" s="1"/>
      <c r="X257" s="1"/>
      <c r="Y257" s="2"/>
      <c r="Z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T257" s="3"/>
      <c r="AU257" s="3"/>
      <c r="AV257" s="3"/>
      <c r="AW257" s="3"/>
    </row>
    <row r="258" spans="1:49" s="363" customFormat="1" ht="24" customHeight="1">
      <c r="A258" s="193" t="s">
        <v>51</v>
      </c>
      <c r="B258" s="48" t="s">
        <v>21</v>
      </c>
      <c r="C258" s="49" t="s">
        <v>22</v>
      </c>
      <c r="D258" s="49" t="s">
        <v>23</v>
      </c>
      <c r="E258" s="50" t="s">
        <v>52</v>
      </c>
      <c r="F258" s="51"/>
      <c r="G258" s="52" t="s">
        <v>51</v>
      </c>
      <c r="H258" s="48" t="s">
        <v>53</v>
      </c>
      <c r="I258" s="509" t="s">
        <v>22</v>
      </c>
      <c r="J258" s="510"/>
      <c r="K258" s="511"/>
      <c r="L258" s="512" t="s">
        <v>23</v>
      </c>
      <c r="M258" s="513"/>
      <c r="N258" s="53" t="s">
        <v>52</v>
      </c>
      <c r="U258" s="1"/>
      <c r="W258" s="1"/>
      <c r="X258" s="1"/>
      <c r="Y258" s="2"/>
      <c r="Z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T258" s="3"/>
      <c r="AU258" s="3"/>
      <c r="AV258" s="3"/>
      <c r="AW258" s="3"/>
    </row>
    <row r="259" spans="1:49" s="363" customFormat="1" ht="24" customHeight="1">
      <c r="A259" s="194" t="s">
        <v>54</v>
      </c>
      <c r="B259" s="32"/>
      <c r="C259" s="32"/>
      <c r="D259" s="32"/>
      <c r="E259" s="427"/>
      <c r="F259" s="56"/>
      <c r="G259" s="54" t="s">
        <v>54</v>
      </c>
      <c r="H259" s="32"/>
      <c r="I259" s="509"/>
      <c r="J259" s="510"/>
      <c r="K259" s="511"/>
      <c r="L259" s="512"/>
      <c r="M259" s="513"/>
      <c r="N259" s="57"/>
      <c r="U259" s="1"/>
      <c r="W259" s="1"/>
      <c r="X259" s="1"/>
      <c r="Y259" s="2"/>
      <c r="Z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T259" s="3"/>
      <c r="AU259" s="3"/>
      <c r="AV259" s="3"/>
      <c r="AW259" s="3"/>
    </row>
    <row r="260" spans="1:49" s="363" customFormat="1" ht="24" customHeight="1">
      <c r="A260" s="194" t="s">
        <v>57</v>
      </c>
      <c r="B260" s="32"/>
      <c r="C260" s="32"/>
      <c r="D260" s="32"/>
      <c r="E260" s="427"/>
      <c r="F260" s="56"/>
      <c r="G260" s="54" t="s">
        <v>57</v>
      </c>
      <c r="H260" s="32"/>
      <c r="I260" s="509"/>
      <c r="J260" s="510"/>
      <c r="K260" s="511"/>
      <c r="L260" s="512"/>
      <c r="M260" s="513"/>
      <c r="N260" s="57"/>
      <c r="U260" s="1"/>
      <c r="W260" s="1"/>
      <c r="X260" s="1"/>
      <c r="Y260" s="2"/>
      <c r="Z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T260" s="3"/>
      <c r="AU260" s="3"/>
      <c r="AV260" s="3"/>
      <c r="AW260" s="3"/>
    </row>
    <row r="261" spans="1:49" s="363" customFormat="1" ht="24" customHeight="1">
      <c r="A261" s="194" t="s">
        <v>59</v>
      </c>
      <c r="B261" s="32"/>
      <c r="C261" s="32"/>
      <c r="D261" s="32"/>
      <c r="E261" s="427"/>
      <c r="F261" s="56"/>
      <c r="G261" s="54" t="s">
        <v>59</v>
      </c>
      <c r="H261" s="32"/>
      <c r="I261" s="509"/>
      <c r="J261" s="510"/>
      <c r="K261" s="511"/>
      <c r="L261" s="512"/>
      <c r="M261" s="513"/>
      <c r="N261" s="57"/>
      <c r="U261" s="1"/>
      <c r="W261" s="1"/>
      <c r="X261" s="1"/>
      <c r="Y261" s="2"/>
      <c r="Z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T261" s="3"/>
      <c r="AU261" s="3"/>
      <c r="AV261" s="3"/>
      <c r="AW261" s="3"/>
    </row>
    <row r="262" spans="1:49" s="363" customFormat="1" ht="24" customHeight="1">
      <c r="A262" s="194" t="s">
        <v>61</v>
      </c>
      <c r="B262" s="32"/>
      <c r="C262" s="32"/>
      <c r="D262" s="32"/>
      <c r="E262" s="427"/>
      <c r="F262" s="56"/>
      <c r="G262" s="54" t="s">
        <v>61</v>
      </c>
      <c r="H262" s="32"/>
      <c r="I262" s="509"/>
      <c r="J262" s="510"/>
      <c r="K262" s="511"/>
      <c r="L262" s="512"/>
      <c r="M262" s="513"/>
      <c r="N262" s="57"/>
      <c r="U262" s="1"/>
      <c r="W262" s="1"/>
      <c r="X262" s="1"/>
      <c r="Y262" s="2"/>
      <c r="Z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T262" s="3"/>
      <c r="AU262" s="3"/>
      <c r="AV262" s="3"/>
      <c r="AW262" s="3"/>
    </row>
    <row r="263" spans="1:49" s="363" customFormat="1" ht="24" customHeight="1">
      <c r="A263" s="194" t="s">
        <v>62</v>
      </c>
      <c r="B263" s="32"/>
      <c r="C263" s="32"/>
      <c r="D263" s="32"/>
      <c r="E263" s="427"/>
      <c r="F263" s="56"/>
      <c r="G263" s="54" t="s">
        <v>62</v>
      </c>
      <c r="H263" s="32"/>
      <c r="I263" s="509"/>
      <c r="J263" s="510"/>
      <c r="K263" s="511"/>
      <c r="L263" s="512"/>
      <c r="M263" s="513"/>
      <c r="N263" s="57"/>
      <c r="U263" s="1"/>
      <c r="W263" s="1"/>
      <c r="X263" s="1"/>
      <c r="Y263" s="2"/>
      <c r="Z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T263" s="3"/>
      <c r="AU263" s="3"/>
      <c r="AV263" s="3"/>
      <c r="AW263" s="3"/>
    </row>
    <row r="264" spans="1:49" s="363" customFormat="1" ht="24" customHeight="1">
      <c r="A264" s="194" t="s">
        <v>63</v>
      </c>
      <c r="B264" s="32"/>
      <c r="C264" s="32"/>
      <c r="D264" s="32"/>
      <c r="E264" s="427"/>
      <c r="F264" s="56"/>
      <c r="G264" s="54" t="s">
        <v>63</v>
      </c>
      <c r="H264" s="32"/>
      <c r="I264" s="509"/>
      <c r="J264" s="510"/>
      <c r="K264" s="511"/>
      <c r="L264" s="512"/>
      <c r="M264" s="513"/>
      <c r="N264" s="57"/>
      <c r="U264" s="1"/>
      <c r="W264" s="1"/>
      <c r="X264" s="1"/>
      <c r="Y264" s="2"/>
      <c r="Z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T264" s="3"/>
      <c r="AU264" s="3"/>
      <c r="AV264" s="3"/>
      <c r="AW264" s="3"/>
    </row>
    <row r="265" spans="1:49" s="363" customFormat="1" ht="24" customHeight="1">
      <c r="A265" s="194" t="s">
        <v>64</v>
      </c>
      <c r="B265" s="32"/>
      <c r="C265" s="32"/>
      <c r="D265" s="32"/>
      <c r="E265" s="427"/>
      <c r="F265" s="56"/>
      <c r="G265" s="54" t="s">
        <v>64</v>
      </c>
      <c r="H265" s="32"/>
      <c r="I265" s="509"/>
      <c r="J265" s="510"/>
      <c r="K265" s="511"/>
      <c r="L265" s="512"/>
      <c r="M265" s="513"/>
      <c r="N265" s="57"/>
      <c r="U265" s="1"/>
      <c r="W265" s="1"/>
      <c r="X265" s="1"/>
      <c r="Y265" s="2"/>
      <c r="Z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T265" s="3"/>
      <c r="AU265" s="3"/>
      <c r="AV265" s="3"/>
      <c r="AW265" s="3"/>
    </row>
    <row r="266" spans="1:49" s="363" customFormat="1" ht="24" customHeight="1" thickBot="1">
      <c r="A266" s="195" t="s">
        <v>65</v>
      </c>
      <c r="B266" s="42"/>
      <c r="C266" s="42"/>
      <c r="D266" s="42"/>
      <c r="E266" s="428"/>
      <c r="F266" s="56"/>
      <c r="G266" s="59" t="s">
        <v>65</v>
      </c>
      <c r="H266" s="42"/>
      <c r="I266" s="504"/>
      <c r="J266" s="505"/>
      <c r="K266" s="506"/>
      <c r="L266" s="507"/>
      <c r="M266" s="508"/>
      <c r="N266" s="61"/>
      <c r="U266" s="1"/>
      <c r="W266" s="1"/>
      <c r="X266" s="1"/>
      <c r="Y266" s="2"/>
      <c r="Z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T266" s="3"/>
      <c r="AU266" s="3"/>
      <c r="AV266" s="3"/>
      <c r="AW266" s="3"/>
    </row>
    <row r="267" spans="1:49" s="363" customFormat="1" ht="24" customHeight="1">
      <c r="A267" s="69"/>
      <c r="F267" s="19"/>
      <c r="U267" s="1"/>
      <c r="W267" s="1"/>
      <c r="X267" s="1"/>
      <c r="Y267" s="2"/>
      <c r="Z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T267" s="3"/>
      <c r="AU267" s="3"/>
      <c r="AV267" s="3"/>
      <c r="AW267" s="3"/>
    </row>
    <row r="268" spans="1:49" s="363" customFormat="1" ht="24" customHeight="1">
      <c r="A268" s="430" t="s">
        <v>66</v>
      </c>
      <c r="B268" s="62"/>
      <c r="C268" s="427" t="s">
        <v>67</v>
      </c>
      <c r="D268" s="425"/>
      <c r="E268" s="425"/>
      <c r="F268" s="425"/>
      <c r="G268" s="425"/>
      <c r="H268" s="426"/>
      <c r="I268" s="32" t="s">
        <v>68</v>
      </c>
      <c r="J268" s="427" t="s">
        <v>69</v>
      </c>
      <c r="K268" s="62"/>
      <c r="L268" s="425"/>
      <c r="M268" s="425"/>
      <c r="N268" s="426"/>
      <c r="U268" s="1"/>
      <c r="W268" s="1"/>
      <c r="X268" s="1"/>
      <c r="Y268" s="2"/>
      <c r="Z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T268" s="3"/>
      <c r="AU268" s="3"/>
      <c r="AV268" s="3"/>
      <c r="AW268" s="3"/>
    </row>
    <row r="269" spans="1:49" s="363" customFormat="1" ht="15.75">
      <c r="A269" s="197"/>
      <c r="B269" s="65"/>
      <c r="C269" s="66"/>
      <c r="D269" s="67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U269" s="1"/>
      <c r="W269" s="1"/>
      <c r="X269" s="1"/>
      <c r="Y269" s="2"/>
      <c r="Z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T269" s="3"/>
      <c r="AU269" s="3"/>
      <c r="AV269" s="3"/>
      <c r="AW269" s="3"/>
    </row>
    <row r="270" spans="1:49" s="363" customFormat="1" ht="15.75">
      <c r="A270" s="197"/>
      <c r="B270" s="65"/>
      <c r="C270" s="66"/>
      <c r="D270" s="67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U270" s="1"/>
      <c r="W270" s="1"/>
      <c r="X270" s="1"/>
      <c r="Y270" s="2"/>
      <c r="Z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T270" s="3"/>
      <c r="AU270" s="3"/>
      <c r="AV270" s="3"/>
      <c r="AW270" s="3"/>
    </row>
    <row r="271" spans="1:49" ht="15">
      <c r="A271" s="69">
        <v>7</v>
      </c>
      <c r="U271" s="1"/>
      <c r="W271" s="1"/>
      <c r="X271" s="1"/>
      <c r="Y271" s="2"/>
      <c r="Z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T271" s="3"/>
      <c r="AU271" s="3"/>
      <c r="AV271" s="3"/>
      <c r="AW271" s="3"/>
    </row>
    <row r="272" spans="1:49" ht="24" customHeight="1">
      <c r="A272" s="184" t="s">
        <v>0</v>
      </c>
      <c r="B272" s="4"/>
      <c r="C272" s="5"/>
      <c r="D272" s="6" t="s">
        <v>1</v>
      </c>
      <c r="E272" s="7">
        <f>VLOOKUP($A$271,$V$4:$AT$39,4)</f>
        <v>12.25</v>
      </c>
      <c r="F272" s="8"/>
      <c r="G272" s="9" t="s">
        <v>2</v>
      </c>
      <c r="H272" s="4" t="str">
        <f>Teamsetup!$B$19</f>
        <v>-</v>
      </c>
      <c r="I272" s="4"/>
      <c r="J272" s="5"/>
      <c r="K272" s="10" t="s">
        <v>3</v>
      </c>
      <c r="L272" s="11"/>
      <c r="M272" s="11"/>
      <c r="N272" s="12"/>
      <c r="U272" s="1"/>
      <c r="W272" s="1"/>
      <c r="X272" s="1"/>
      <c r="Y272" s="2"/>
      <c r="Z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T272" s="3"/>
      <c r="AU272" s="3"/>
      <c r="AV272" s="3"/>
      <c r="AW272" s="3"/>
    </row>
    <row r="273" spans="1:49" ht="24" customHeight="1" thickBot="1">
      <c r="A273" s="185" t="s">
        <v>4</v>
      </c>
      <c r="B273" s="13"/>
      <c r="C273" s="14" t="str">
        <f>VLOOKUP($A$271,$V$4:$AT$39,2)</f>
        <v>Longjump</v>
      </c>
      <c r="D273" s="15" t="str">
        <f>VLOOKUP($A$271,$V$4:$AT$39,3)</f>
        <v>U15 Girls (Pit 1)</v>
      </c>
      <c r="E273" s="8"/>
      <c r="F273" s="8" t="s">
        <v>5</v>
      </c>
      <c r="G273" s="538" t="str">
        <f>Teamsetup!$D$19</f>
        <v>-</v>
      </c>
      <c r="H273" s="539"/>
      <c r="I273" s="8"/>
      <c r="J273" s="16" t="s">
        <v>6</v>
      </c>
      <c r="K273" s="17"/>
      <c r="L273" s="18"/>
      <c r="M273" s="519" t="str">
        <f>IF(Teamsetup!$C$13=6,VLOOKUP($A$271,$V$4:$AT$39,6),IF(Teamsetup!$C$13&lt;&gt;6,VLOOKUP($A$271,$V$4:$AT$39,7)))</f>
        <v>- &amp; -</v>
      </c>
      <c r="N273" s="520" t="str">
        <f>IF($Q$6=6,VLOOKUP($A$1,$V$4:$AQ$39,6),IF($Q$6&lt;&gt;6,VLOOKUP($A$1,$V$4:$AQ$39,7)))</f>
        <v>-</v>
      </c>
      <c r="U273" s="1"/>
      <c r="W273" s="1"/>
      <c r="X273" s="1"/>
      <c r="Y273" s="2"/>
      <c r="Z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T273" s="3"/>
      <c r="AU273" s="3"/>
      <c r="AV273" s="3"/>
      <c r="AW273" s="3"/>
    </row>
    <row r="274" spans="1:49" ht="24" customHeight="1">
      <c r="A274" s="186"/>
      <c r="B274" s="23"/>
      <c r="C274" s="24" t="s">
        <v>11</v>
      </c>
      <c r="D274" s="25" t="str">
        <f>VLOOKUP($A$271,$V$4:$AT$39,5)</f>
        <v>.</v>
      </c>
      <c r="E274" s="521" t="s">
        <v>12</v>
      </c>
      <c r="F274" s="522"/>
      <c r="G274" s="521" t="s">
        <v>13</v>
      </c>
      <c r="H274" s="522"/>
      <c r="I274" s="521" t="s">
        <v>14</v>
      </c>
      <c r="J274" s="522"/>
      <c r="K274" s="523" t="s">
        <v>15</v>
      </c>
      <c r="L274" s="524"/>
      <c r="M274" s="525" t="s">
        <v>16</v>
      </c>
      <c r="N274" s="527" t="s">
        <v>17</v>
      </c>
      <c r="U274" s="1"/>
      <c r="W274" s="1"/>
      <c r="X274" s="1"/>
      <c r="Y274" s="2"/>
      <c r="Z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T274" s="3"/>
      <c r="AU274" s="3"/>
      <c r="AV274" s="3"/>
      <c r="AW274" s="3"/>
    </row>
    <row r="275" spans="1:49" ht="24" customHeight="1">
      <c r="A275" s="187"/>
      <c r="B275" s="28" t="s">
        <v>21</v>
      </c>
      <c r="C275" s="29" t="s">
        <v>22</v>
      </c>
      <c r="D275" s="29" t="s">
        <v>23</v>
      </c>
      <c r="E275" s="514" t="s">
        <v>24</v>
      </c>
      <c r="F275" s="515"/>
      <c r="G275" s="514" t="s">
        <v>24</v>
      </c>
      <c r="H275" s="515"/>
      <c r="I275" s="514" t="s">
        <v>24</v>
      </c>
      <c r="J275" s="515"/>
      <c r="K275" s="514" t="s">
        <v>24</v>
      </c>
      <c r="L275" s="515"/>
      <c r="M275" s="526"/>
      <c r="N275" s="528"/>
      <c r="U275" s="1"/>
      <c r="W275" s="1"/>
      <c r="X275" s="1"/>
      <c r="Y275" s="2"/>
      <c r="Z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T275" s="3"/>
      <c r="AU275" s="3"/>
      <c r="AV275" s="3"/>
      <c r="AW275" s="3"/>
    </row>
    <row r="276" spans="1:49" ht="24" customHeight="1">
      <c r="A276" s="188">
        <v>1</v>
      </c>
      <c r="B276" s="8" t="str">
        <f>VLOOKUP($A$271,$V$4:$AT$39,8)</f>
        <v>-</v>
      </c>
      <c r="C276" s="30"/>
      <c r="D276" s="31" t="str">
        <f>VLOOKUP($A$271,$V$4:$AT$39,16)</f>
        <v>-</v>
      </c>
      <c r="E276" s="32"/>
      <c r="F276" s="32"/>
      <c r="G276" s="32"/>
      <c r="H276" s="32"/>
      <c r="I276" s="32"/>
      <c r="J276" s="32"/>
      <c r="K276" s="32"/>
      <c r="L276" s="32"/>
      <c r="M276" s="32"/>
      <c r="N276" s="33"/>
      <c r="U276" s="1"/>
      <c r="W276" s="1"/>
      <c r="X276" s="1"/>
      <c r="Y276" s="2"/>
      <c r="Z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T276" s="3"/>
      <c r="AU276" s="3"/>
      <c r="AV276" s="3"/>
      <c r="AW276" s="3"/>
    </row>
    <row r="277" spans="1:49" ht="24" customHeight="1">
      <c r="A277" s="188">
        <v>2</v>
      </c>
      <c r="B277" s="8" t="str">
        <f>VLOOKUP($A$271,$V$4:$AT$39,9)</f>
        <v>-</v>
      </c>
      <c r="C277" s="30"/>
      <c r="D277" s="8" t="str">
        <f>VLOOKUP($A$271,$V$4:$AT$39,17)</f>
        <v>-</v>
      </c>
      <c r="E277" s="32"/>
      <c r="F277" s="32"/>
      <c r="G277" s="32"/>
      <c r="H277" s="32"/>
      <c r="I277" s="32"/>
      <c r="J277" s="32"/>
      <c r="K277" s="32"/>
      <c r="L277" s="32"/>
      <c r="M277" s="32"/>
      <c r="N277" s="33"/>
      <c r="U277" s="1"/>
      <c r="W277" s="1"/>
      <c r="X277" s="1"/>
      <c r="Y277" s="2"/>
      <c r="Z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T277" s="3"/>
      <c r="AU277" s="3"/>
      <c r="AV277" s="3"/>
      <c r="AW277" s="3"/>
    </row>
    <row r="278" spans="1:49" ht="24" customHeight="1">
      <c r="A278" s="188">
        <v>3</v>
      </c>
      <c r="B278" s="8" t="str">
        <f>VLOOKUP($A$271,$V$4:$AT$39,10)</f>
        <v>-</v>
      </c>
      <c r="C278" s="30"/>
      <c r="D278" s="8" t="str">
        <f>VLOOKUP($A$271,$V$4:$AT$39,18)</f>
        <v>-</v>
      </c>
      <c r="E278" s="32"/>
      <c r="F278" s="32"/>
      <c r="G278" s="32"/>
      <c r="H278" s="32"/>
      <c r="I278" s="32"/>
      <c r="J278" s="32"/>
      <c r="K278" s="32"/>
      <c r="L278" s="32"/>
      <c r="M278" s="32"/>
      <c r="N278" s="33"/>
      <c r="U278" s="1"/>
      <c r="W278" s="1"/>
      <c r="X278" s="1"/>
      <c r="Y278" s="2"/>
      <c r="Z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T278" s="3"/>
      <c r="AU278" s="3"/>
      <c r="AV278" s="3"/>
      <c r="AW278" s="3"/>
    </row>
    <row r="279" spans="1:49" ht="24" customHeight="1">
      <c r="A279" s="188">
        <v>4</v>
      </c>
      <c r="B279" s="8" t="str">
        <f>VLOOKUP($A$271,$V$4:$AT$39,11)</f>
        <v>-</v>
      </c>
      <c r="C279" s="30"/>
      <c r="D279" s="8" t="str">
        <f>VLOOKUP($A$271,$V$4:$AT$39,19)</f>
        <v>-</v>
      </c>
      <c r="E279" s="32"/>
      <c r="F279" s="32"/>
      <c r="G279" s="32"/>
      <c r="H279" s="32"/>
      <c r="I279" s="32"/>
      <c r="J279" s="32"/>
      <c r="K279" s="32"/>
      <c r="L279" s="32"/>
      <c r="M279" s="32"/>
      <c r="N279" s="33"/>
      <c r="U279" s="1"/>
      <c r="W279" s="1"/>
      <c r="X279" s="1"/>
      <c r="Y279" s="2"/>
      <c r="Z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T279" s="3"/>
      <c r="AU279" s="3"/>
      <c r="AV279" s="3"/>
      <c r="AW279" s="3"/>
    </row>
    <row r="280" spans="1:49" ht="24" customHeight="1">
      <c r="A280" s="188">
        <v>5</v>
      </c>
      <c r="B280" s="8" t="str">
        <f>VLOOKUP($A$271,$V$4:$AT$39,12)</f>
        <v>-</v>
      </c>
      <c r="C280" s="30"/>
      <c r="D280" s="8" t="str">
        <f>VLOOKUP($A$271,$V$4:$AT$39,20)</f>
        <v>-</v>
      </c>
      <c r="E280" s="32"/>
      <c r="F280" s="32"/>
      <c r="G280" s="32"/>
      <c r="H280" s="32"/>
      <c r="I280" s="32"/>
      <c r="J280" s="32"/>
      <c r="K280" s="32"/>
      <c r="L280" s="32"/>
      <c r="M280" s="32"/>
      <c r="N280" s="33"/>
      <c r="U280" s="1"/>
      <c r="W280" s="1"/>
      <c r="X280" s="1"/>
      <c r="Y280" s="2"/>
      <c r="Z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T280" s="3"/>
      <c r="AU280" s="3"/>
      <c r="AV280" s="3"/>
      <c r="AW280" s="3"/>
    </row>
    <row r="281" spans="1:49" ht="24" customHeight="1">
      <c r="A281" s="188">
        <v>6</v>
      </c>
      <c r="B281" s="8" t="str">
        <f>VLOOKUP($A$271,$V$4:$AT$39,13)</f>
        <v>-</v>
      </c>
      <c r="C281" s="30"/>
      <c r="D281" s="8" t="str">
        <f>VLOOKUP($A$271,$V$4:$AT$39,21)</f>
        <v>-</v>
      </c>
      <c r="E281" s="32"/>
      <c r="F281" s="32"/>
      <c r="G281" s="32"/>
      <c r="H281" s="32"/>
      <c r="I281" s="32"/>
      <c r="J281" s="32"/>
      <c r="K281" s="32"/>
      <c r="L281" s="32"/>
      <c r="M281" s="32"/>
      <c r="N281" s="33"/>
      <c r="U281" s="1"/>
      <c r="W281" s="1"/>
      <c r="X281" s="1"/>
      <c r="Y281" s="2"/>
      <c r="Z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T281" s="3"/>
      <c r="AU281" s="3"/>
      <c r="AV281" s="3"/>
      <c r="AW281" s="3"/>
    </row>
    <row r="282" spans="1:49" ht="24" customHeight="1">
      <c r="A282" s="188">
        <v>7</v>
      </c>
      <c r="B282" s="8" t="str">
        <f>VLOOKUP($A$271,$V$4:$AT$39,14)</f>
        <v>-</v>
      </c>
      <c r="C282" s="30"/>
      <c r="D282" s="8" t="str">
        <f>VLOOKUP($A$271,$V$4:$AT$39,22)</f>
        <v>-</v>
      </c>
      <c r="E282" s="32"/>
      <c r="F282" s="32"/>
      <c r="G282" s="32"/>
      <c r="H282" s="32"/>
      <c r="I282" s="32"/>
      <c r="J282" s="32"/>
      <c r="K282" s="32"/>
      <c r="L282" s="32"/>
      <c r="M282" s="32"/>
      <c r="N282" s="33"/>
      <c r="U282" s="1"/>
      <c r="W282" s="1"/>
      <c r="X282" s="1"/>
      <c r="Y282" s="2"/>
      <c r="Z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T282" s="3"/>
      <c r="AU282" s="3"/>
      <c r="AV282" s="3"/>
      <c r="AW282" s="3"/>
    </row>
    <row r="283" spans="1:49" ht="24" customHeight="1">
      <c r="A283" s="188">
        <v>8</v>
      </c>
      <c r="B283" s="8" t="str">
        <f>VLOOKUP($A$271,$V$4:$AT$39,15)</f>
        <v>-</v>
      </c>
      <c r="C283" s="30"/>
      <c r="D283" s="30" t="str">
        <f>VLOOKUP($A$271,$V$4:$AT$39,23)</f>
        <v>-</v>
      </c>
      <c r="E283" s="32"/>
      <c r="F283" s="32"/>
      <c r="G283" s="32"/>
      <c r="H283" s="32"/>
      <c r="I283" s="32"/>
      <c r="J283" s="32"/>
      <c r="K283" s="32"/>
      <c r="L283" s="32"/>
      <c r="M283" s="32"/>
      <c r="N283" s="33"/>
      <c r="U283" s="1"/>
      <c r="W283" s="1"/>
      <c r="X283" s="1"/>
      <c r="Y283" s="2"/>
      <c r="Z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T283" s="3"/>
      <c r="AU283" s="3"/>
      <c r="AV283" s="3"/>
      <c r="AW283" s="3"/>
    </row>
    <row r="284" spans="1:49" ht="24" customHeight="1">
      <c r="A284" s="188">
        <v>9</v>
      </c>
      <c r="B284" s="8" t="str">
        <f>CONCATENATE(VLOOKUP($A$271,$V$4:$AT$39,8),(VLOOKUP($A$271,$V$4:$AT$39,8)))</f>
        <v>--</v>
      </c>
      <c r="C284" s="30"/>
      <c r="D284" s="30" t="str">
        <f>VLOOKUP($A$271,$V$4:$AT$39,16)</f>
        <v>-</v>
      </c>
      <c r="E284" s="32"/>
      <c r="F284" s="32"/>
      <c r="G284" s="32"/>
      <c r="H284" s="32"/>
      <c r="I284" s="32"/>
      <c r="J284" s="32"/>
      <c r="K284" s="32"/>
      <c r="L284" s="32"/>
      <c r="M284" s="32"/>
      <c r="N284" s="33"/>
      <c r="U284" s="1"/>
      <c r="W284" s="1"/>
      <c r="X284" s="1"/>
      <c r="Y284" s="2"/>
      <c r="Z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T284" s="3"/>
      <c r="AU284" s="3"/>
      <c r="AV284" s="3"/>
      <c r="AW284" s="3"/>
    </row>
    <row r="285" spans="1:49" ht="24" customHeight="1">
      <c r="A285" s="188">
        <v>10</v>
      </c>
      <c r="B285" s="8" t="str">
        <f>CONCATENATE(VLOOKUP($A$271,$V$4:$AT$39,9),(VLOOKUP($A$271,$V$4:$AT$39,9)))</f>
        <v>--</v>
      </c>
      <c r="C285" s="30"/>
      <c r="D285" s="30" t="str">
        <f>VLOOKUP($A$271,$V$4:$AT$39,17)</f>
        <v>-</v>
      </c>
      <c r="E285" s="32"/>
      <c r="F285" s="32"/>
      <c r="G285" s="32"/>
      <c r="H285" s="32"/>
      <c r="I285" s="32"/>
      <c r="J285" s="32"/>
      <c r="K285" s="32"/>
      <c r="L285" s="32"/>
      <c r="M285" s="32"/>
      <c r="N285" s="33"/>
      <c r="U285" s="1"/>
      <c r="W285" s="1"/>
      <c r="X285" s="1"/>
      <c r="Y285" s="2"/>
      <c r="Z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T285" s="3"/>
      <c r="AU285" s="3"/>
      <c r="AV285" s="3"/>
      <c r="AW285" s="3"/>
    </row>
    <row r="286" spans="1:49" ht="24" customHeight="1">
      <c r="A286" s="188">
        <v>11</v>
      </c>
      <c r="B286" s="8" t="str">
        <f>CONCATENATE(VLOOKUP($A$271,$V$4:$AT$39,10),(VLOOKUP($A$271,$V$4:$AT$39,10)))</f>
        <v>--</v>
      </c>
      <c r="C286" s="30"/>
      <c r="D286" s="37" t="str">
        <f>VLOOKUP($A$271,$V$4:$AT$39,18)</f>
        <v>-</v>
      </c>
      <c r="E286" s="32"/>
      <c r="F286" s="32"/>
      <c r="G286" s="32"/>
      <c r="H286" s="32"/>
      <c r="I286" s="32"/>
      <c r="J286" s="32"/>
      <c r="K286" s="32"/>
      <c r="L286" s="32"/>
      <c r="M286" s="32"/>
      <c r="N286" s="33"/>
      <c r="U286" s="1"/>
      <c r="W286" s="1"/>
      <c r="X286" s="1"/>
      <c r="Y286" s="2"/>
      <c r="Z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T286" s="3"/>
      <c r="AU286" s="3"/>
      <c r="AV286" s="3"/>
      <c r="AW286" s="3"/>
    </row>
    <row r="287" spans="1:49" ht="24" customHeight="1">
      <c r="A287" s="188">
        <v>12</v>
      </c>
      <c r="B287" s="8" t="str">
        <f>CONCATENATE(VLOOKUP($A$271,$V$4:$AT$39,11),(VLOOKUP($A$271,$V$4:$AT$39,11)))</f>
        <v>--</v>
      </c>
      <c r="C287" s="30"/>
      <c r="D287" s="30" t="str">
        <f>VLOOKUP($A$271,$V$4:$AT$39,19)</f>
        <v>-</v>
      </c>
      <c r="E287" s="32"/>
      <c r="F287" s="32"/>
      <c r="G287" s="32"/>
      <c r="H287" s="32"/>
      <c r="I287" s="32"/>
      <c r="J287" s="32"/>
      <c r="K287" s="32"/>
      <c r="L287" s="32"/>
      <c r="M287" s="32"/>
      <c r="N287" s="33"/>
      <c r="U287" s="1"/>
      <c r="W287" s="1"/>
      <c r="X287" s="1"/>
      <c r="Y287" s="2"/>
      <c r="Z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T287" s="3"/>
      <c r="AU287" s="3"/>
      <c r="AV287" s="3"/>
      <c r="AW287" s="3"/>
    </row>
    <row r="288" spans="1:49" ht="24" customHeight="1">
      <c r="A288" s="188">
        <v>13</v>
      </c>
      <c r="B288" s="8" t="str">
        <f>CONCATENATE(VLOOKUP($A$271,$V$4:$AT$39,12),(VLOOKUP($A$271,$V$4:$AT$39,12)))</f>
        <v>--</v>
      </c>
      <c r="C288" s="30"/>
      <c r="D288" s="30" t="str">
        <f>VLOOKUP($A$271,$V$4:$AT$39,20)</f>
        <v>-</v>
      </c>
      <c r="E288" s="32"/>
      <c r="F288" s="32"/>
      <c r="G288" s="32"/>
      <c r="H288" s="32"/>
      <c r="I288" s="32"/>
      <c r="J288" s="32"/>
      <c r="K288" s="32"/>
      <c r="L288" s="32"/>
      <c r="M288" s="32"/>
      <c r="N288" s="33"/>
      <c r="U288" s="1"/>
      <c r="W288" s="1"/>
      <c r="X288" s="1"/>
      <c r="Y288" s="2"/>
      <c r="Z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T288" s="3"/>
      <c r="AU288" s="3"/>
      <c r="AV288" s="3"/>
      <c r="AW288" s="3"/>
    </row>
    <row r="289" spans="1:49" ht="24" customHeight="1">
      <c r="A289" s="188">
        <v>14</v>
      </c>
      <c r="B289" s="8" t="str">
        <f>CONCATENATE(VLOOKUP($A$271,$V$4:$AT$39,13),(VLOOKUP($A$271,$V$4:$AT$39,13)))</f>
        <v>--</v>
      </c>
      <c r="C289" s="30"/>
      <c r="D289" s="30" t="str">
        <f>VLOOKUP($A$271,$V$4:$AT$39,21)</f>
        <v>-</v>
      </c>
      <c r="E289" s="32"/>
      <c r="F289" s="32"/>
      <c r="G289" s="32"/>
      <c r="H289" s="32"/>
      <c r="I289" s="32"/>
      <c r="J289" s="32"/>
      <c r="K289" s="32"/>
      <c r="L289" s="32"/>
      <c r="M289" s="32"/>
      <c r="N289" s="33"/>
      <c r="U289" s="1"/>
      <c r="W289" s="1"/>
      <c r="X289" s="1"/>
      <c r="Y289" s="2"/>
      <c r="Z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T289" s="3"/>
      <c r="AU289" s="3"/>
      <c r="AV289" s="3"/>
      <c r="AW289" s="3"/>
    </row>
    <row r="290" spans="1:49" ht="24" customHeight="1">
      <c r="A290" s="188">
        <v>15</v>
      </c>
      <c r="B290" s="38" t="str">
        <f>CONCATENATE(VLOOKUP($A$271,$V$4:$AT$39,14),(VLOOKUP($A$271,$V$4:$AT$39,14)))</f>
        <v>--</v>
      </c>
      <c r="C290" s="30"/>
      <c r="D290" s="31" t="str">
        <f>VLOOKUP($A$271,$V$4:$AT$39,22)</f>
        <v>-</v>
      </c>
      <c r="E290" s="32"/>
      <c r="F290" s="32"/>
      <c r="G290" s="32"/>
      <c r="H290" s="32"/>
      <c r="I290" s="32"/>
      <c r="J290" s="32"/>
      <c r="K290" s="32"/>
      <c r="L290" s="32"/>
      <c r="M290" s="32"/>
      <c r="N290" s="33"/>
      <c r="U290" s="1"/>
      <c r="W290" s="1"/>
      <c r="X290" s="1"/>
      <c r="Y290" s="2"/>
      <c r="Z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T290" s="3"/>
      <c r="AU290" s="3"/>
      <c r="AV290" s="3"/>
      <c r="AW290" s="3"/>
    </row>
    <row r="291" spans="1:49" ht="24" customHeight="1">
      <c r="A291" s="188">
        <v>16</v>
      </c>
      <c r="B291" s="38" t="str">
        <f>CONCATENATE(VLOOKUP($A$271,$V$4:$AT$39,15),(VLOOKUP($A$271,$V$4:$AT$39,15)))</f>
        <v>--</v>
      </c>
      <c r="C291" s="30"/>
      <c r="D291" s="31" t="str">
        <f>VLOOKUP($A$271,$V$4:$AT$39,23)</f>
        <v>-</v>
      </c>
      <c r="E291" s="32"/>
      <c r="F291" s="32"/>
      <c r="G291" s="32"/>
      <c r="H291" s="32"/>
      <c r="I291" s="32"/>
      <c r="J291" s="32"/>
      <c r="K291" s="32"/>
      <c r="L291" s="32"/>
      <c r="M291" s="32"/>
      <c r="N291" s="33"/>
      <c r="U291" s="1"/>
      <c r="W291" s="1"/>
      <c r="X291" s="1"/>
      <c r="Y291" s="2"/>
      <c r="Z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T291" s="3"/>
      <c r="AU291" s="3"/>
      <c r="AV291" s="3"/>
      <c r="AW291" s="3"/>
    </row>
    <row r="292" spans="1:49" s="363" customFormat="1" ht="24" customHeight="1">
      <c r="A292" s="188">
        <v>17</v>
      </c>
      <c r="B292" s="38"/>
      <c r="C292" s="30"/>
      <c r="D292" s="31"/>
      <c r="E292" s="32"/>
      <c r="F292" s="32"/>
      <c r="G292" s="32"/>
      <c r="H292" s="32"/>
      <c r="I292" s="32"/>
      <c r="J292" s="32"/>
      <c r="K292" s="32"/>
      <c r="L292" s="32"/>
      <c r="M292" s="32"/>
      <c r="N292" s="33"/>
      <c r="U292" s="1"/>
      <c r="V292"/>
      <c r="W292" s="1"/>
      <c r="X292" s="1"/>
      <c r="Y292" s="2"/>
      <c r="Z292" s="1"/>
      <c r="AA292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/>
      <c r="AT292" s="3"/>
      <c r="AU292" s="3"/>
      <c r="AV292" s="3"/>
      <c r="AW292" s="3"/>
    </row>
    <row r="293" spans="1:49" s="363" customFormat="1" ht="24" customHeight="1">
      <c r="A293" s="188">
        <v>18</v>
      </c>
      <c r="B293" s="38"/>
      <c r="C293" s="30"/>
      <c r="D293" s="31"/>
      <c r="E293" s="32"/>
      <c r="F293" s="32"/>
      <c r="G293" s="32"/>
      <c r="H293" s="32"/>
      <c r="I293" s="32"/>
      <c r="J293" s="32"/>
      <c r="K293" s="32"/>
      <c r="L293" s="32"/>
      <c r="M293" s="32"/>
      <c r="N293" s="33"/>
      <c r="U293" s="1"/>
      <c r="W293" s="1"/>
      <c r="X293" s="1"/>
      <c r="Y293" s="2"/>
      <c r="Z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T293" s="3"/>
      <c r="AU293" s="3"/>
      <c r="AV293" s="3"/>
      <c r="AW293" s="3"/>
    </row>
    <row r="294" spans="1:49" s="363" customFormat="1" ht="24" customHeight="1">
      <c r="A294" s="188">
        <v>19</v>
      </c>
      <c r="B294" s="38"/>
      <c r="C294" s="30"/>
      <c r="D294" s="31"/>
      <c r="E294" s="32"/>
      <c r="F294" s="32"/>
      <c r="G294" s="32"/>
      <c r="H294" s="32"/>
      <c r="I294" s="32"/>
      <c r="J294" s="32"/>
      <c r="K294" s="32"/>
      <c r="L294" s="32"/>
      <c r="M294" s="32"/>
      <c r="N294" s="33"/>
      <c r="U294" s="1"/>
      <c r="W294" s="1"/>
      <c r="X294" s="1"/>
      <c r="Y294" s="2"/>
      <c r="Z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T294" s="3"/>
      <c r="AU294" s="3"/>
      <c r="AV294" s="3"/>
      <c r="AW294" s="3"/>
    </row>
    <row r="295" spans="1:49" s="363" customFormat="1" ht="24" customHeight="1">
      <c r="A295" s="188">
        <v>20</v>
      </c>
      <c r="B295" s="38"/>
      <c r="C295" s="30"/>
      <c r="D295" s="31"/>
      <c r="E295" s="32"/>
      <c r="F295" s="32"/>
      <c r="G295" s="32"/>
      <c r="H295" s="32"/>
      <c r="I295" s="32"/>
      <c r="J295" s="32"/>
      <c r="K295" s="32"/>
      <c r="L295" s="32"/>
      <c r="M295" s="32"/>
      <c r="N295" s="33"/>
      <c r="U295" s="1"/>
      <c r="W295" s="1"/>
      <c r="X295" s="1"/>
      <c r="Y295" s="2"/>
      <c r="Z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T295" s="3"/>
      <c r="AU295" s="3"/>
      <c r="AV295" s="3"/>
      <c r="AW295" s="3"/>
    </row>
    <row r="296" spans="1:49" s="363" customFormat="1" ht="24" customHeight="1">
      <c r="A296" s="188">
        <v>21</v>
      </c>
      <c r="B296" s="38"/>
      <c r="C296" s="30"/>
      <c r="D296" s="31"/>
      <c r="E296" s="32"/>
      <c r="F296" s="32"/>
      <c r="G296" s="32"/>
      <c r="H296" s="32"/>
      <c r="I296" s="32"/>
      <c r="J296" s="32"/>
      <c r="K296" s="32"/>
      <c r="L296" s="32"/>
      <c r="M296" s="32"/>
      <c r="N296" s="33"/>
      <c r="U296" s="1"/>
      <c r="W296" s="1"/>
      <c r="X296" s="1"/>
      <c r="Y296" s="2"/>
      <c r="Z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T296" s="3"/>
      <c r="AU296" s="3"/>
      <c r="AV296" s="3"/>
      <c r="AW296" s="3"/>
    </row>
    <row r="297" spans="1:49" ht="24" customHeight="1">
      <c r="A297" s="188">
        <v>22</v>
      </c>
      <c r="B297" s="38"/>
      <c r="C297" s="30"/>
      <c r="D297" s="31"/>
      <c r="E297" s="32"/>
      <c r="F297" s="32"/>
      <c r="G297" s="32"/>
      <c r="H297" s="32"/>
      <c r="I297" s="32"/>
      <c r="J297" s="32"/>
      <c r="K297" s="32"/>
      <c r="L297" s="32"/>
      <c r="M297" s="32"/>
      <c r="N297" s="33"/>
      <c r="U297" s="1"/>
      <c r="V297" s="363"/>
      <c r="W297" s="1"/>
      <c r="X297" s="1"/>
      <c r="Y297" s="2"/>
      <c r="Z297" s="1"/>
      <c r="AA297" s="363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363"/>
      <c r="AT297" s="3"/>
      <c r="AU297" s="3"/>
      <c r="AV297" s="3"/>
      <c r="AW297" s="3"/>
    </row>
    <row r="298" spans="1:49" ht="24" customHeight="1">
      <c r="A298" s="188">
        <v>23</v>
      </c>
      <c r="B298" s="38"/>
      <c r="C298" s="30"/>
      <c r="D298" s="31"/>
      <c r="E298" s="32"/>
      <c r="F298" s="32"/>
      <c r="G298" s="32"/>
      <c r="H298" s="32"/>
      <c r="I298" s="32"/>
      <c r="J298" s="32"/>
      <c r="K298" s="32"/>
      <c r="L298" s="32"/>
      <c r="M298" s="32"/>
      <c r="N298" s="33"/>
      <c r="U298" s="1"/>
      <c r="W298" s="1"/>
      <c r="X298" s="1"/>
      <c r="Y298" s="2"/>
      <c r="Z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T298" s="3"/>
      <c r="AU298" s="3"/>
      <c r="AV298" s="3"/>
      <c r="AW298" s="3"/>
    </row>
    <row r="299" spans="1:49" ht="24" customHeight="1">
      <c r="A299" s="188">
        <v>24</v>
      </c>
      <c r="B299" s="38"/>
      <c r="C299" s="30"/>
      <c r="D299" s="31"/>
      <c r="E299" s="32"/>
      <c r="F299" s="32"/>
      <c r="G299" s="32"/>
      <c r="H299" s="32"/>
      <c r="I299" s="32"/>
      <c r="J299" s="32"/>
      <c r="K299" s="32"/>
      <c r="L299" s="32"/>
      <c r="M299" s="32"/>
      <c r="N299" s="33"/>
      <c r="U299" s="1"/>
      <c r="W299" s="1"/>
      <c r="X299" s="1"/>
      <c r="Y299" s="2"/>
      <c r="Z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T299" s="3"/>
      <c r="AU299" s="3"/>
      <c r="AV299" s="3"/>
      <c r="AW299" s="3"/>
    </row>
    <row r="300" spans="1:49" ht="24" customHeight="1" thickBot="1">
      <c r="A300" s="188">
        <v>25</v>
      </c>
      <c r="B300" s="39"/>
      <c r="C300" s="40"/>
      <c r="D300" s="41"/>
      <c r="E300" s="42"/>
      <c r="F300" s="42"/>
      <c r="G300" s="42"/>
      <c r="H300" s="42"/>
      <c r="I300" s="42"/>
      <c r="J300" s="42"/>
      <c r="K300" s="42"/>
      <c r="L300" s="42"/>
      <c r="M300" s="42"/>
      <c r="N300" s="43"/>
      <c r="U300" s="1"/>
      <c r="W300" s="1"/>
      <c r="X300" s="1"/>
      <c r="Y300" s="2"/>
      <c r="Z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T300" s="3"/>
      <c r="AU300" s="3"/>
      <c r="AV300" s="3"/>
      <c r="AW300" s="3"/>
    </row>
    <row r="301" spans="1:49" ht="24" customHeight="1" thickBot="1">
      <c r="A301" s="191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U301" s="1"/>
      <c r="W301" s="1"/>
      <c r="X301" s="1"/>
      <c r="Y301" s="2"/>
      <c r="Z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T301" s="3"/>
      <c r="AU301" s="3"/>
      <c r="AV301" s="3"/>
      <c r="AW301" s="3"/>
    </row>
    <row r="302" spans="1:49" ht="24" customHeight="1">
      <c r="A302" s="192" t="s">
        <v>48</v>
      </c>
      <c r="B302" s="44"/>
      <c r="C302" s="44"/>
      <c r="D302" s="44"/>
      <c r="E302" s="44"/>
      <c r="F302" s="45"/>
      <c r="G302" s="516" t="s">
        <v>49</v>
      </c>
      <c r="H302" s="517"/>
      <c r="I302" s="517"/>
      <c r="J302" s="517"/>
      <c r="K302" s="517"/>
      <c r="L302" s="517"/>
      <c r="M302" s="517"/>
      <c r="N302" s="518"/>
      <c r="U302" s="1"/>
      <c r="W302" s="1"/>
      <c r="X302" s="1"/>
      <c r="Y302" s="2"/>
      <c r="Z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T302" s="3"/>
      <c r="AU302" s="3"/>
      <c r="AV302" s="3"/>
      <c r="AW302" s="3"/>
    </row>
    <row r="303" spans="1:49" ht="24" customHeight="1">
      <c r="A303" s="193" t="s">
        <v>51</v>
      </c>
      <c r="B303" s="48" t="s">
        <v>21</v>
      </c>
      <c r="C303" s="49" t="s">
        <v>22</v>
      </c>
      <c r="D303" s="49" t="s">
        <v>23</v>
      </c>
      <c r="E303" s="50" t="s">
        <v>52</v>
      </c>
      <c r="F303" s="51"/>
      <c r="G303" s="52" t="s">
        <v>51</v>
      </c>
      <c r="H303" s="48" t="s">
        <v>53</v>
      </c>
      <c r="I303" s="509" t="s">
        <v>22</v>
      </c>
      <c r="J303" s="510"/>
      <c r="K303" s="511"/>
      <c r="L303" s="512" t="s">
        <v>23</v>
      </c>
      <c r="M303" s="513"/>
      <c r="N303" s="53" t="s">
        <v>52</v>
      </c>
      <c r="U303" s="1"/>
      <c r="W303" s="1"/>
      <c r="X303" s="1"/>
      <c r="Y303" s="2"/>
      <c r="Z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T303" s="3"/>
      <c r="AU303" s="3"/>
      <c r="AV303" s="3"/>
      <c r="AW303" s="3"/>
    </row>
    <row r="304" spans="1:49" ht="24" customHeight="1">
      <c r="A304" s="194" t="s">
        <v>54</v>
      </c>
      <c r="B304" s="32"/>
      <c r="C304" s="32"/>
      <c r="D304" s="32"/>
      <c r="E304" s="55"/>
      <c r="F304" s="56"/>
      <c r="G304" s="54" t="s">
        <v>54</v>
      </c>
      <c r="H304" s="32"/>
      <c r="I304" s="509"/>
      <c r="J304" s="510"/>
      <c r="K304" s="511"/>
      <c r="L304" s="512"/>
      <c r="M304" s="513"/>
      <c r="N304" s="57"/>
      <c r="U304" s="1"/>
      <c r="W304" s="1"/>
      <c r="X304" s="1"/>
      <c r="Y304" s="2"/>
      <c r="Z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T304" s="3"/>
      <c r="AU304" s="3"/>
      <c r="AV304" s="3"/>
      <c r="AW304" s="3"/>
    </row>
    <row r="305" spans="1:49" ht="24" customHeight="1">
      <c r="A305" s="194" t="s">
        <v>57</v>
      </c>
      <c r="B305" s="32"/>
      <c r="C305" s="32"/>
      <c r="D305" s="32"/>
      <c r="E305" s="55"/>
      <c r="F305" s="56"/>
      <c r="G305" s="54" t="s">
        <v>57</v>
      </c>
      <c r="H305" s="32"/>
      <c r="I305" s="509"/>
      <c r="J305" s="510"/>
      <c r="K305" s="511"/>
      <c r="L305" s="512"/>
      <c r="M305" s="513"/>
      <c r="N305" s="57"/>
      <c r="U305" s="1"/>
      <c r="W305" s="1"/>
      <c r="X305" s="1"/>
      <c r="Y305" s="2"/>
      <c r="Z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T305" s="3"/>
      <c r="AU305" s="3"/>
      <c r="AV305" s="3"/>
      <c r="AW305" s="3"/>
    </row>
    <row r="306" spans="1:49" ht="24" customHeight="1">
      <c r="A306" s="194" t="s">
        <v>59</v>
      </c>
      <c r="B306" s="32"/>
      <c r="C306" s="32"/>
      <c r="D306" s="32"/>
      <c r="E306" s="55"/>
      <c r="F306" s="56"/>
      <c r="G306" s="54" t="s">
        <v>59</v>
      </c>
      <c r="H306" s="32"/>
      <c r="I306" s="509"/>
      <c r="J306" s="510"/>
      <c r="K306" s="511"/>
      <c r="L306" s="512"/>
      <c r="M306" s="513"/>
      <c r="N306" s="57"/>
      <c r="U306" s="1"/>
      <c r="W306" s="1"/>
      <c r="X306" s="1"/>
      <c r="Y306" s="2"/>
      <c r="Z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T306" s="3"/>
      <c r="AU306" s="3"/>
      <c r="AV306" s="3"/>
      <c r="AW306" s="3"/>
    </row>
    <row r="307" spans="1:49" ht="24" customHeight="1">
      <c r="A307" s="194" t="s">
        <v>61</v>
      </c>
      <c r="B307" s="32"/>
      <c r="C307" s="32"/>
      <c r="D307" s="32"/>
      <c r="E307" s="55"/>
      <c r="F307" s="56"/>
      <c r="G307" s="54" t="s">
        <v>61</v>
      </c>
      <c r="H307" s="32"/>
      <c r="I307" s="509"/>
      <c r="J307" s="510"/>
      <c r="K307" s="511"/>
      <c r="L307" s="512"/>
      <c r="M307" s="513"/>
      <c r="N307" s="57"/>
      <c r="U307" s="1"/>
      <c r="W307" s="1"/>
      <c r="X307" s="1"/>
      <c r="Y307" s="2"/>
      <c r="Z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T307" s="3"/>
      <c r="AU307" s="3"/>
      <c r="AV307" s="3"/>
      <c r="AW307" s="3"/>
    </row>
    <row r="308" spans="1:44" ht="24" customHeight="1">
      <c r="A308" s="194" t="s">
        <v>62</v>
      </c>
      <c r="B308" s="32"/>
      <c r="C308" s="32"/>
      <c r="D308" s="32"/>
      <c r="E308" s="55"/>
      <c r="F308" s="56"/>
      <c r="G308" s="54" t="s">
        <v>62</v>
      </c>
      <c r="H308" s="32"/>
      <c r="I308" s="509"/>
      <c r="J308" s="510"/>
      <c r="K308" s="511"/>
      <c r="L308" s="512"/>
      <c r="M308" s="513"/>
      <c r="N308" s="57"/>
      <c r="W308" s="1"/>
      <c r="X308" s="1"/>
      <c r="Y308" s="2"/>
      <c r="Z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</row>
    <row r="309" spans="1:14" ht="24" customHeight="1">
      <c r="A309" s="194" t="s">
        <v>63</v>
      </c>
      <c r="B309" s="32"/>
      <c r="C309" s="32"/>
      <c r="D309" s="32"/>
      <c r="E309" s="55"/>
      <c r="F309" s="56"/>
      <c r="G309" s="54" t="s">
        <v>63</v>
      </c>
      <c r="H309" s="32"/>
      <c r="I309" s="509"/>
      <c r="J309" s="510"/>
      <c r="K309" s="511"/>
      <c r="L309" s="512"/>
      <c r="M309" s="513"/>
      <c r="N309" s="57"/>
    </row>
    <row r="310" spans="1:14" ht="24" customHeight="1">
      <c r="A310" s="194" t="s">
        <v>64</v>
      </c>
      <c r="B310" s="32"/>
      <c r="C310" s="32"/>
      <c r="D310" s="32"/>
      <c r="E310" s="55"/>
      <c r="F310" s="56"/>
      <c r="G310" s="54" t="s">
        <v>64</v>
      </c>
      <c r="H310" s="32"/>
      <c r="I310" s="509"/>
      <c r="J310" s="510"/>
      <c r="K310" s="511"/>
      <c r="L310" s="512"/>
      <c r="M310" s="513"/>
      <c r="N310" s="57"/>
    </row>
    <row r="311" spans="1:14" ht="24" customHeight="1" thickBot="1">
      <c r="A311" s="195" t="s">
        <v>65</v>
      </c>
      <c r="B311" s="42"/>
      <c r="C311" s="42"/>
      <c r="D311" s="42"/>
      <c r="E311" s="60"/>
      <c r="F311" s="56"/>
      <c r="G311" s="59" t="s">
        <v>65</v>
      </c>
      <c r="H311" s="42"/>
      <c r="I311" s="504"/>
      <c r="J311" s="505"/>
      <c r="K311" s="506"/>
      <c r="L311" s="507"/>
      <c r="M311" s="508"/>
      <c r="N311" s="61"/>
    </row>
    <row r="312" ht="24" customHeight="1">
      <c r="F312" s="19"/>
    </row>
    <row r="313" spans="1:14" ht="24" customHeight="1">
      <c r="A313" s="196" t="s">
        <v>66</v>
      </c>
      <c r="B313" s="62"/>
      <c r="C313" s="55" t="s">
        <v>67</v>
      </c>
      <c r="D313" s="63"/>
      <c r="E313" s="63"/>
      <c r="F313" s="63"/>
      <c r="G313" s="63"/>
      <c r="H313" s="64"/>
      <c r="I313" s="32" t="s">
        <v>68</v>
      </c>
      <c r="J313" s="55" t="s">
        <v>69</v>
      </c>
      <c r="K313" s="62"/>
      <c r="L313" s="63"/>
      <c r="M313" s="63"/>
      <c r="N313" s="64"/>
    </row>
    <row r="316" ht="15">
      <c r="A316" s="69">
        <v>8</v>
      </c>
    </row>
    <row r="317" spans="1:14" ht="24" customHeight="1">
      <c r="A317" s="184" t="s">
        <v>0</v>
      </c>
      <c r="B317" s="4"/>
      <c r="C317" s="5"/>
      <c r="D317" s="6" t="s">
        <v>1</v>
      </c>
      <c r="E317" s="7">
        <f>VLOOKUP($A$316,$V$4:$AT$39,4)</f>
        <v>14.2</v>
      </c>
      <c r="F317" s="8"/>
      <c r="G317" s="9" t="s">
        <v>2</v>
      </c>
      <c r="H317" s="4" t="str">
        <f>Teamsetup!$B$19</f>
        <v>-</v>
      </c>
      <c r="I317" s="4"/>
      <c r="J317" s="5"/>
      <c r="K317" s="10" t="s">
        <v>3</v>
      </c>
      <c r="L317" s="11"/>
      <c r="M317" s="11"/>
      <c r="N317" s="12"/>
    </row>
    <row r="318" spans="1:14" ht="24" customHeight="1" thickBot="1">
      <c r="A318" s="185" t="s">
        <v>4</v>
      </c>
      <c r="B318" s="13"/>
      <c r="C318" s="14" t="str">
        <f>VLOOKUP($A$316,$V$4:$AT$39,2)</f>
        <v>Longjump</v>
      </c>
      <c r="D318" s="15" t="str">
        <f>VLOOKUP($A$316,$V$4:$AT$39,3)</f>
        <v>U13 Girls (Pit 1)</v>
      </c>
      <c r="E318" s="8"/>
      <c r="F318" s="8" t="s">
        <v>5</v>
      </c>
      <c r="G318" s="538" t="str">
        <f>Teamsetup!$D$19</f>
        <v>-</v>
      </c>
      <c r="H318" s="539"/>
      <c r="I318" s="8"/>
      <c r="J318" s="16" t="s">
        <v>6</v>
      </c>
      <c r="K318" s="17"/>
      <c r="L318" s="18"/>
      <c r="M318" s="519" t="str">
        <f>IF(Teamsetup!$C$13=6,VLOOKUP($A$316,$V$4:$AT$39,6),IF(Teamsetup!$C$13&lt;&gt;6,VLOOKUP($A$316,$V$4:$AT$39,7)))</f>
        <v>-</v>
      </c>
      <c r="N318" s="520" t="str">
        <f>IF($Q$6=6,VLOOKUP($A$1,$V$4:$AQ$39,6),IF($Q$6&lt;&gt;6,VLOOKUP($A$1,$V$4:$AQ$39,7)))</f>
        <v>-</v>
      </c>
    </row>
    <row r="319" spans="1:14" ht="24" customHeight="1">
      <c r="A319" s="186"/>
      <c r="B319" s="23"/>
      <c r="C319" s="24" t="s">
        <v>11</v>
      </c>
      <c r="D319" s="25" t="str">
        <f>VLOOKUP($A$316,$V$4:$AT$39,5)</f>
        <v>.</v>
      </c>
      <c r="E319" s="521" t="s">
        <v>12</v>
      </c>
      <c r="F319" s="522"/>
      <c r="G319" s="521" t="s">
        <v>13</v>
      </c>
      <c r="H319" s="522"/>
      <c r="I319" s="521" t="s">
        <v>14</v>
      </c>
      <c r="J319" s="522"/>
      <c r="K319" s="523" t="s">
        <v>15</v>
      </c>
      <c r="L319" s="524"/>
      <c r="M319" s="525" t="s">
        <v>16</v>
      </c>
      <c r="N319" s="527" t="s">
        <v>17</v>
      </c>
    </row>
    <row r="320" spans="1:14" ht="24" customHeight="1">
      <c r="A320" s="187"/>
      <c r="B320" s="28" t="s">
        <v>21</v>
      </c>
      <c r="C320" s="29" t="s">
        <v>22</v>
      </c>
      <c r="D320" s="29" t="s">
        <v>23</v>
      </c>
      <c r="E320" s="514" t="s">
        <v>24</v>
      </c>
      <c r="F320" s="515"/>
      <c r="G320" s="514" t="s">
        <v>24</v>
      </c>
      <c r="H320" s="515"/>
      <c r="I320" s="514" t="s">
        <v>24</v>
      </c>
      <c r="J320" s="515"/>
      <c r="K320" s="514" t="s">
        <v>24</v>
      </c>
      <c r="L320" s="515"/>
      <c r="M320" s="526"/>
      <c r="N320" s="528"/>
    </row>
    <row r="321" spans="1:14" ht="24" customHeight="1">
      <c r="A321" s="188">
        <v>1</v>
      </c>
      <c r="B321" s="8" t="str">
        <f>VLOOKUP($A$316,$V$4:$AT$39,8)</f>
        <v>-</v>
      </c>
      <c r="C321" s="30"/>
      <c r="D321" s="31" t="str">
        <f>VLOOKUP($A$316,$V$4:$AT$39,16)</f>
        <v>-</v>
      </c>
      <c r="E321" s="32"/>
      <c r="F321" s="32"/>
      <c r="G321" s="32"/>
      <c r="H321" s="32"/>
      <c r="I321" s="32"/>
      <c r="J321" s="32"/>
      <c r="K321" s="32"/>
      <c r="L321" s="32"/>
      <c r="M321" s="32"/>
      <c r="N321" s="33"/>
    </row>
    <row r="322" spans="1:14" ht="24" customHeight="1">
      <c r="A322" s="188">
        <v>2</v>
      </c>
      <c r="B322" s="8" t="str">
        <f>VLOOKUP($A$316,$V$4:$AT$39,9)</f>
        <v>-</v>
      </c>
      <c r="C322" s="30"/>
      <c r="D322" s="8" t="str">
        <f>VLOOKUP($A$316,$V$4:$AT$39,17)</f>
        <v>-</v>
      </c>
      <c r="E322" s="32"/>
      <c r="F322" s="32"/>
      <c r="G322" s="32"/>
      <c r="H322" s="32"/>
      <c r="I322" s="32"/>
      <c r="J322" s="32"/>
      <c r="K322" s="32"/>
      <c r="L322" s="32"/>
      <c r="M322" s="32"/>
      <c r="N322" s="33"/>
    </row>
    <row r="323" spans="1:14" ht="24" customHeight="1">
      <c r="A323" s="188">
        <v>3</v>
      </c>
      <c r="B323" s="8" t="str">
        <f>VLOOKUP($A$316,$V$4:$AT$39,10)</f>
        <v>-</v>
      </c>
      <c r="C323" s="30"/>
      <c r="D323" s="8" t="str">
        <f>VLOOKUP($A$316,$V$4:$AT$39,18)</f>
        <v>-</v>
      </c>
      <c r="E323" s="32"/>
      <c r="F323" s="32"/>
      <c r="G323" s="32"/>
      <c r="H323" s="32"/>
      <c r="I323" s="32"/>
      <c r="J323" s="32"/>
      <c r="K323" s="32"/>
      <c r="L323" s="32"/>
      <c r="M323" s="32"/>
      <c r="N323" s="33"/>
    </row>
    <row r="324" spans="1:14" ht="24" customHeight="1">
      <c r="A324" s="188">
        <v>4</v>
      </c>
      <c r="B324" s="8" t="str">
        <f>VLOOKUP($A$316,$V$4:$AT$39,11)</f>
        <v>-</v>
      </c>
      <c r="C324" s="30"/>
      <c r="D324" s="8" t="str">
        <f>VLOOKUP($A$316,$V$4:$AT$39,19)</f>
        <v>-</v>
      </c>
      <c r="E324" s="32"/>
      <c r="F324" s="32"/>
      <c r="G324" s="32"/>
      <c r="H324" s="32"/>
      <c r="I324" s="32"/>
      <c r="J324" s="32"/>
      <c r="K324" s="32"/>
      <c r="L324" s="32"/>
      <c r="M324" s="32"/>
      <c r="N324" s="33"/>
    </row>
    <row r="325" spans="1:14" ht="24" customHeight="1">
      <c r="A325" s="188">
        <v>5</v>
      </c>
      <c r="B325" s="8" t="str">
        <f>VLOOKUP($A$316,$V$4:$AT$39,12)</f>
        <v>-</v>
      </c>
      <c r="C325" s="30"/>
      <c r="D325" s="8" t="str">
        <f>VLOOKUP($A$316,$V$4:$AT$39,20)</f>
        <v>-</v>
      </c>
      <c r="E325" s="32"/>
      <c r="F325" s="32"/>
      <c r="G325" s="32"/>
      <c r="H325" s="32"/>
      <c r="I325" s="32"/>
      <c r="J325" s="32"/>
      <c r="K325" s="32"/>
      <c r="L325" s="32"/>
      <c r="M325" s="32"/>
      <c r="N325" s="33"/>
    </row>
    <row r="326" spans="1:14" ht="24" customHeight="1">
      <c r="A326" s="188">
        <v>6</v>
      </c>
      <c r="B326" s="8" t="str">
        <f>VLOOKUP($A$316,$V$4:$AT$39,13)</f>
        <v>-</v>
      </c>
      <c r="C326" s="30"/>
      <c r="D326" s="8" t="str">
        <f>VLOOKUP($A$316,$V$4:$AT$39,21)</f>
        <v>-</v>
      </c>
      <c r="E326" s="32"/>
      <c r="F326" s="32"/>
      <c r="G326" s="32"/>
      <c r="H326" s="32"/>
      <c r="I326" s="32"/>
      <c r="J326" s="32"/>
      <c r="K326" s="32"/>
      <c r="L326" s="32"/>
      <c r="M326" s="32"/>
      <c r="N326" s="33"/>
    </row>
    <row r="327" spans="1:14" ht="24" customHeight="1">
      <c r="A327" s="188">
        <v>7</v>
      </c>
      <c r="B327" s="8" t="str">
        <f>VLOOKUP($A$316,$V$4:$AT$39,14)</f>
        <v>-</v>
      </c>
      <c r="C327" s="30"/>
      <c r="D327" s="8" t="str">
        <f>VLOOKUP($A$316,$V$4:$AT$39,22)</f>
        <v>-</v>
      </c>
      <c r="E327" s="32"/>
      <c r="F327" s="32"/>
      <c r="G327" s="32"/>
      <c r="H327" s="32"/>
      <c r="I327" s="32"/>
      <c r="J327" s="32"/>
      <c r="K327" s="32"/>
      <c r="L327" s="32"/>
      <c r="M327" s="32"/>
      <c r="N327" s="33"/>
    </row>
    <row r="328" spans="1:14" ht="24" customHeight="1">
      <c r="A328" s="188">
        <v>8</v>
      </c>
      <c r="B328" s="8" t="str">
        <f>VLOOKUP($A$316,$V$4:$AT$39,15)</f>
        <v>-</v>
      </c>
      <c r="C328" s="30"/>
      <c r="D328" s="30" t="str">
        <f>VLOOKUP($A$316,$V$4:$AT$39,23)</f>
        <v>-</v>
      </c>
      <c r="E328" s="32"/>
      <c r="F328" s="32"/>
      <c r="G328" s="32"/>
      <c r="H328" s="32"/>
      <c r="I328" s="32"/>
      <c r="J328" s="32"/>
      <c r="K328" s="32"/>
      <c r="L328" s="32"/>
      <c r="M328" s="32"/>
      <c r="N328" s="33"/>
    </row>
    <row r="329" spans="1:14" ht="24" customHeight="1">
      <c r="A329" s="188">
        <v>9</v>
      </c>
      <c r="B329" s="8" t="str">
        <f>CONCATENATE(VLOOKUP($A$316,$V$4:$AT$39,8),(VLOOKUP($A$316,$V$4:$AT$39,8)))</f>
        <v>--</v>
      </c>
      <c r="C329" s="30"/>
      <c r="D329" s="30" t="str">
        <f>VLOOKUP($A$316,$V$4:$AT$39,16)</f>
        <v>-</v>
      </c>
      <c r="E329" s="32"/>
      <c r="F329" s="32"/>
      <c r="G329" s="32"/>
      <c r="H329" s="32"/>
      <c r="I329" s="32"/>
      <c r="J329" s="32"/>
      <c r="K329" s="32"/>
      <c r="L329" s="32"/>
      <c r="M329" s="32"/>
      <c r="N329" s="33"/>
    </row>
    <row r="330" spans="1:14" ht="24" customHeight="1">
      <c r="A330" s="188">
        <v>10</v>
      </c>
      <c r="B330" s="8" t="str">
        <f>CONCATENATE(VLOOKUP($A$316,$V$4:$AT$39,9),(VLOOKUP($A$316,$V$4:$AT$39,9)))</f>
        <v>--</v>
      </c>
      <c r="C330" s="30"/>
      <c r="D330" s="30" t="str">
        <f>VLOOKUP($A$316,$V$4:$AT$39,17)</f>
        <v>-</v>
      </c>
      <c r="E330" s="32"/>
      <c r="F330" s="32"/>
      <c r="G330" s="32"/>
      <c r="H330" s="32"/>
      <c r="I330" s="32"/>
      <c r="J330" s="32"/>
      <c r="K330" s="32"/>
      <c r="L330" s="32"/>
      <c r="M330" s="32"/>
      <c r="N330" s="33"/>
    </row>
    <row r="331" spans="1:14" ht="24" customHeight="1">
      <c r="A331" s="188">
        <v>11</v>
      </c>
      <c r="B331" s="8" t="str">
        <f>CONCATENATE(VLOOKUP($A$316,$V$4:$AT$39,10),(VLOOKUP($A$316,$V$4:$AT$39,10)))</f>
        <v>--</v>
      </c>
      <c r="C331" s="30"/>
      <c r="D331" s="37" t="str">
        <f>VLOOKUP($A$316,$V$4:$AT$39,18)</f>
        <v>-</v>
      </c>
      <c r="E331" s="32"/>
      <c r="F331" s="32"/>
      <c r="G331" s="32"/>
      <c r="H331" s="32"/>
      <c r="I331" s="32"/>
      <c r="J331" s="32"/>
      <c r="K331" s="32"/>
      <c r="L331" s="32"/>
      <c r="M331" s="32"/>
      <c r="N331" s="33"/>
    </row>
    <row r="332" spans="1:14" ht="24" customHeight="1">
      <c r="A332" s="188">
        <v>12</v>
      </c>
      <c r="B332" s="8" t="str">
        <f>CONCATENATE(VLOOKUP($A$316,$V$4:$AT$39,11),(VLOOKUP($A$316,$V$4:$AT$39,11)))</f>
        <v>--</v>
      </c>
      <c r="C332" s="30"/>
      <c r="D332" s="30" t="str">
        <f>VLOOKUP($A$316,$V$4:$AT$39,19)</f>
        <v>-</v>
      </c>
      <c r="E332" s="32"/>
      <c r="F332" s="32"/>
      <c r="G332" s="32"/>
      <c r="H332" s="32"/>
      <c r="I332" s="32"/>
      <c r="J332" s="32"/>
      <c r="K332" s="32"/>
      <c r="L332" s="32"/>
      <c r="M332" s="32"/>
      <c r="N332" s="33"/>
    </row>
    <row r="333" spans="1:14" ht="24" customHeight="1">
      <c r="A333" s="188">
        <v>13</v>
      </c>
      <c r="B333" s="8" t="str">
        <f>CONCATENATE(VLOOKUP($A$316,$V$4:$AT$39,12),(VLOOKUP($A$316,$V$4:$AT$39,12)))</f>
        <v>--</v>
      </c>
      <c r="C333" s="30"/>
      <c r="D333" s="30" t="str">
        <f>VLOOKUP($A$316,$V$4:$AT$39,20)</f>
        <v>-</v>
      </c>
      <c r="E333" s="32"/>
      <c r="F333" s="32"/>
      <c r="G333" s="32"/>
      <c r="H333" s="32"/>
      <c r="I333" s="32"/>
      <c r="J333" s="32"/>
      <c r="K333" s="32"/>
      <c r="L333" s="32"/>
      <c r="M333" s="32"/>
      <c r="N333" s="33"/>
    </row>
    <row r="334" spans="1:14" ht="24" customHeight="1">
      <c r="A334" s="188">
        <v>14</v>
      </c>
      <c r="B334" s="8" t="str">
        <f>CONCATENATE(VLOOKUP($A$316,$V$4:$AT$39,13),(VLOOKUP($A$316,$V$4:$AT$39,13)))</f>
        <v>--</v>
      </c>
      <c r="C334" s="30"/>
      <c r="D334" s="30" t="str">
        <f>VLOOKUP($A$316,$V$4:$AT$39,21)</f>
        <v>-</v>
      </c>
      <c r="E334" s="32"/>
      <c r="F334" s="32"/>
      <c r="G334" s="32"/>
      <c r="H334" s="32"/>
      <c r="I334" s="32"/>
      <c r="J334" s="32"/>
      <c r="K334" s="32"/>
      <c r="L334" s="32"/>
      <c r="M334" s="32"/>
      <c r="N334" s="33"/>
    </row>
    <row r="335" spans="1:14" ht="24" customHeight="1">
      <c r="A335" s="188">
        <v>15</v>
      </c>
      <c r="B335" s="38" t="str">
        <f>CONCATENATE(VLOOKUP($A$316,$V$4:$AT$39,14),(VLOOKUP($A$316,$V$4:$AT$39,14)))</f>
        <v>--</v>
      </c>
      <c r="C335" s="30"/>
      <c r="D335" s="31" t="str">
        <f>VLOOKUP($A$316,$V$4:$AT$39,22)</f>
        <v>-</v>
      </c>
      <c r="E335" s="32"/>
      <c r="F335" s="32"/>
      <c r="G335" s="32"/>
      <c r="H335" s="32"/>
      <c r="I335" s="32"/>
      <c r="J335" s="32"/>
      <c r="K335" s="32"/>
      <c r="L335" s="32"/>
      <c r="M335" s="32"/>
      <c r="N335" s="33"/>
    </row>
    <row r="336" spans="1:14" ht="24" customHeight="1">
      <c r="A336" s="188">
        <v>16</v>
      </c>
      <c r="B336" s="38" t="str">
        <f>CONCATENATE(VLOOKUP($A$316,$V$4:$AT$39,15),(VLOOKUP($A$316,$V$4:$AT$39,15)))</f>
        <v>--</v>
      </c>
      <c r="C336" s="30"/>
      <c r="D336" s="31" t="str">
        <f>VLOOKUP($A$316,$V$4:$AT$39,23)</f>
        <v>-</v>
      </c>
      <c r="E336" s="32"/>
      <c r="F336" s="32"/>
      <c r="G336" s="32"/>
      <c r="H336" s="32"/>
      <c r="I336" s="32"/>
      <c r="J336" s="32"/>
      <c r="K336" s="32"/>
      <c r="L336" s="32"/>
      <c r="M336" s="32"/>
      <c r="N336" s="33"/>
    </row>
    <row r="337" spans="1:45" s="363" customFormat="1" ht="24" customHeight="1">
      <c r="A337" s="188">
        <v>17</v>
      </c>
      <c r="B337" s="38"/>
      <c r="C337" s="30"/>
      <c r="D337" s="31"/>
      <c r="E337" s="32"/>
      <c r="F337" s="32"/>
      <c r="G337" s="32"/>
      <c r="H337" s="32"/>
      <c r="I337" s="32"/>
      <c r="J337" s="32"/>
      <c r="K337" s="32"/>
      <c r="L337" s="32"/>
      <c r="M337" s="32"/>
      <c r="N337" s="33"/>
      <c r="V337"/>
      <c r="W337"/>
      <c r="X337"/>
      <c r="Y337"/>
      <c r="Z337"/>
      <c r="AA337"/>
      <c r="AC337"/>
      <c r="AD337"/>
      <c r="AE337"/>
      <c r="AF337"/>
      <c r="AG337"/>
      <c r="AH337"/>
      <c r="AI337"/>
      <c r="AK337"/>
      <c r="AL337"/>
      <c r="AM337"/>
      <c r="AN337"/>
      <c r="AO337"/>
      <c r="AP337"/>
      <c r="AQ337"/>
      <c r="AS337"/>
    </row>
    <row r="338" spans="1:14" s="363" customFormat="1" ht="24" customHeight="1">
      <c r="A338" s="188">
        <v>18</v>
      </c>
      <c r="B338" s="38"/>
      <c r="C338" s="30"/>
      <c r="D338" s="31"/>
      <c r="E338" s="32"/>
      <c r="F338" s="32"/>
      <c r="G338" s="32"/>
      <c r="H338" s="32"/>
      <c r="I338" s="32"/>
      <c r="J338" s="32"/>
      <c r="K338" s="32"/>
      <c r="L338" s="32"/>
      <c r="M338" s="32"/>
      <c r="N338" s="33"/>
    </row>
    <row r="339" spans="1:14" s="363" customFormat="1" ht="24" customHeight="1">
      <c r="A339" s="188">
        <v>19</v>
      </c>
      <c r="B339" s="38"/>
      <c r="C339" s="30"/>
      <c r="D339" s="31"/>
      <c r="E339" s="32"/>
      <c r="F339" s="32"/>
      <c r="G339" s="32"/>
      <c r="H339" s="32"/>
      <c r="I339" s="32"/>
      <c r="J339" s="32"/>
      <c r="K339" s="32"/>
      <c r="L339" s="32"/>
      <c r="M339" s="32"/>
      <c r="N339" s="33"/>
    </row>
    <row r="340" spans="1:14" s="363" customFormat="1" ht="24" customHeight="1">
      <c r="A340" s="188">
        <v>20</v>
      </c>
      <c r="B340" s="38"/>
      <c r="C340" s="30"/>
      <c r="D340" s="31"/>
      <c r="E340" s="32"/>
      <c r="F340" s="32"/>
      <c r="G340" s="32"/>
      <c r="H340" s="32"/>
      <c r="I340" s="32"/>
      <c r="J340" s="32"/>
      <c r="K340" s="32"/>
      <c r="L340" s="32"/>
      <c r="M340" s="32"/>
      <c r="N340" s="33"/>
    </row>
    <row r="341" spans="1:14" s="363" customFormat="1" ht="24" customHeight="1">
      <c r="A341" s="188">
        <v>21</v>
      </c>
      <c r="B341" s="38"/>
      <c r="C341" s="30"/>
      <c r="D341" s="31"/>
      <c r="E341" s="32"/>
      <c r="F341" s="32"/>
      <c r="G341" s="32"/>
      <c r="H341" s="32"/>
      <c r="I341" s="32"/>
      <c r="J341" s="32"/>
      <c r="K341" s="32"/>
      <c r="L341" s="32"/>
      <c r="M341" s="32"/>
      <c r="N341" s="33"/>
    </row>
    <row r="342" spans="1:45" ht="24" customHeight="1">
      <c r="A342" s="188">
        <v>22</v>
      </c>
      <c r="B342" s="38"/>
      <c r="C342" s="30"/>
      <c r="D342" s="31"/>
      <c r="E342" s="32"/>
      <c r="F342" s="32"/>
      <c r="G342" s="32"/>
      <c r="H342" s="32"/>
      <c r="I342" s="32"/>
      <c r="J342" s="32"/>
      <c r="K342" s="32"/>
      <c r="L342" s="32"/>
      <c r="M342" s="32"/>
      <c r="N342" s="33"/>
      <c r="V342" s="363"/>
      <c r="W342" s="363"/>
      <c r="X342" s="363"/>
      <c r="Y342" s="363"/>
      <c r="Z342" s="363"/>
      <c r="AA342" s="363"/>
      <c r="AC342" s="363"/>
      <c r="AD342" s="363"/>
      <c r="AE342" s="363"/>
      <c r="AF342" s="363"/>
      <c r="AG342" s="363"/>
      <c r="AH342" s="363"/>
      <c r="AI342" s="363"/>
      <c r="AK342" s="363"/>
      <c r="AL342" s="363"/>
      <c r="AM342" s="363"/>
      <c r="AN342" s="363"/>
      <c r="AO342" s="363"/>
      <c r="AP342" s="363"/>
      <c r="AQ342" s="363"/>
      <c r="AS342" s="363"/>
    </row>
    <row r="343" spans="1:14" ht="24" customHeight="1">
      <c r="A343" s="188">
        <v>23</v>
      </c>
      <c r="B343" s="38"/>
      <c r="C343" s="30"/>
      <c r="D343" s="31"/>
      <c r="E343" s="32"/>
      <c r="F343" s="32"/>
      <c r="G343" s="32"/>
      <c r="H343" s="32"/>
      <c r="I343" s="32"/>
      <c r="J343" s="32"/>
      <c r="K343" s="32"/>
      <c r="L343" s="32"/>
      <c r="M343" s="32"/>
      <c r="N343" s="33"/>
    </row>
    <row r="344" spans="1:14" ht="24" customHeight="1">
      <c r="A344" s="188">
        <v>24</v>
      </c>
      <c r="B344" s="38"/>
      <c r="C344" s="30"/>
      <c r="D344" s="31"/>
      <c r="E344" s="32"/>
      <c r="F344" s="32"/>
      <c r="G344" s="32"/>
      <c r="H344" s="32"/>
      <c r="I344" s="32"/>
      <c r="J344" s="32"/>
      <c r="K344" s="32"/>
      <c r="L344" s="32"/>
      <c r="M344" s="32"/>
      <c r="N344" s="33"/>
    </row>
    <row r="345" spans="1:14" ht="24" customHeight="1" thickBot="1">
      <c r="A345" s="188">
        <v>25</v>
      </c>
      <c r="B345" s="39"/>
      <c r="C345" s="40"/>
      <c r="D345" s="41"/>
      <c r="E345" s="42"/>
      <c r="F345" s="42"/>
      <c r="G345" s="42"/>
      <c r="H345" s="42"/>
      <c r="I345" s="42"/>
      <c r="J345" s="42"/>
      <c r="K345" s="42"/>
      <c r="L345" s="42"/>
      <c r="M345" s="42"/>
      <c r="N345" s="43"/>
    </row>
    <row r="346" spans="1:14" ht="24" customHeight="1" thickBot="1">
      <c r="A346" s="191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</row>
    <row r="347" spans="1:14" ht="24" customHeight="1">
      <c r="A347" s="192" t="s">
        <v>48</v>
      </c>
      <c r="B347" s="44"/>
      <c r="C347" s="44"/>
      <c r="D347" s="44"/>
      <c r="E347" s="44"/>
      <c r="F347" s="45"/>
      <c r="G347" s="516" t="s">
        <v>49</v>
      </c>
      <c r="H347" s="517"/>
      <c r="I347" s="517"/>
      <c r="J347" s="517"/>
      <c r="K347" s="517"/>
      <c r="L347" s="517"/>
      <c r="M347" s="517"/>
      <c r="N347" s="518"/>
    </row>
    <row r="348" spans="1:14" ht="24" customHeight="1">
      <c r="A348" s="193" t="s">
        <v>51</v>
      </c>
      <c r="B348" s="48" t="s">
        <v>21</v>
      </c>
      <c r="C348" s="49" t="s">
        <v>22</v>
      </c>
      <c r="D348" s="49" t="s">
        <v>23</v>
      </c>
      <c r="E348" s="50" t="s">
        <v>52</v>
      </c>
      <c r="F348" s="51"/>
      <c r="G348" s="52" t="s">
        <v>51</v>
      </c>
      <c r="H348" s="48" t="s">
        <v>53</v>
      </c>
      <c r="I348" s="509" t="s">
        <v>22</v>
      </c>
      <c r="J348" s="510"/>
      <c r="K348" s="511"/>
      <c r="L348" s="512" t="s">
        <v>23</v>
      </c>
      <c r="M348" s="513"/>
      <c r="N348" s="53" t="s">
        <v>52</v>
      </c>
    </row>
    <row r="349" spans="1:14" ht="24" customHeight="1">
      <c r="A349" s="194" t="s">
        <v>54</v>
      </c>
      <c r="B349" s="32"/>
      <c r="C349" s="32"/>
      <c r="D349" s="32"/>
      <c r="E349" s="55"/>
      <c r="F349" s="56"/>
      <c r="G349" s="54" t="s">
        <v>54</v>
      </c>
      <c r="H349" s="32"/>
      <c r="I349" s="509"/>
      <c r="J349" s="510"/>
      <c r="K349" s="511"/>
      <c r="L349" s="512"/>
      <c r="M349" s="513"/>
      <c r="N349" s="57"/>
    </row>
    <row r="350" spans="1:14" ht="24" customHeight="1">
      <c r="A350" s="194" t="s">
        <v>57</v>
      </c>
      <c r="B350" s="32"/>
      <c r="C350" s="32"/>
      <c r="D350" s="32"/>
      <c r="E350" s="55"/>
      <c r="F350" s="56"/>
      <c r="G350" s="54" t="s">
        <v>57</v>
      </c>
      <c r="H350" s="32"/>
      <c r="I350" s="509"/>
      <c r="J350" s="510"/>
      <c r="K350" s="511"/>
      <c r="L350" s="512"/>
      <c r="M350" s="513"/>
      <c r="N350" s="57"/>
    </row>
    <row r="351" spans="1:14" ht="24" customHeight="1">
      <c r="A351" s="194" t="s">
        <v>59</v>
      </c>
      <c r="B351" s="32"/>
      <c r="C351" s="32"/>
      <c r="D351" s="32"/>
      <c r="E351" s="55"/>
      <c r="F351" s="56"/>
      <c r="G351" s="54" t="s">
        <v>59</v>
      </c>
      <c r="H351" s="32"/>
      <c r="I351" s="509"/>
      <c r="J351" s="510"/>
      <c r="K351" s="511"/>
      <c r="L351" s="512"/>
      <c r="M351" s="513"/>
      <c r="N351" s="57"/>
    </row>
    <row r="352" spans="1:14" ht="24" customHeight="1">
      <c r="A352" s="194" t="s">
        <v>61</v>
      </c>
      <c r="B352" s="32"/>
      <c r="C352" s="32"/>
      <c r="D352" s="32"/>
      <c r="E352" s="55"/>
      <c r="F352" s="56"/>
      <c r="G352" s="54" t="s">
        <v>61</v>
      </c>
      <c r="H352" s="32"/>
      <c r="I352" s="509"/>
      <c r="J352" s="510"/>
      <c r="K352" s="511"/>
      <c r="L352" s="512"/>
      <c r="M352" s="513"/>
      <c r="N352" s="57"/>
    </row>
    <row r="353" spans="1:14" ht="24" customHeight="1">
      <c r="A353" s="194" t="s">
        <v>62</v>
      </c>
      <c r="B353" s="32"/>
      <c r="C353" s="32"/>
      <c r="D353" s="32"/>
      <c r="E353" s="55"/>
      <c r="F353" s="56"/>
      <c r="G353" s="54" t="s">
        <v>62</v>
      </c>
      <c r="H353" s="32"/>
      <c r="I353" s="509"/>
      <c r="J353" s="510"/>
      <c r="K353" s="511"/>
      <c r="L353" s="512"/>
      <c r="M353" s="513"/>
      <c r="N353" s="57"/>
    </row>
    <row r="354" spans="1:14" ht="24" customHeight="1">
      <c r="A354" s="194" t="s">
        <v>63</v>
      </c>
      <c r="B354" s="32"/>
      <c r="C354" s="32"/>
      <c r="D354" s="32"/>
      <c r="E354" s="55"/>
      <c r="F354" s="56"/>
      <c r="G354" s="54" t="s">
        <v>63</v>
      </c>
      <c r="H354" s="32"/>
      <c r="I354" s="509"/>
      <c r="J354" s="510"/>
      <c r="K354" s="511"/>
      <c r="L354" s="512"/>
      <c r="M354" s="513"/>
      <c r="N354" s="57"/>
    </row>
    <row r="355" spans="1:14" ht="24" customHeight="1">
      <c r="A355" s="194" t="s">
        <v>64</v>
      </c>
      <c r="B355" s="32"/>
      <c r="C355" s="32"/>
      <c r="D355" s="32"/>
      <c r="E355" s="55"/>
      <c r="F355" s="56"/>
      <c r="G355" s="54" t="s">
        <v>64</v>
      </c>
      <c r="H355" s="32"/>
      <c r="I355" s="509"/>
      <c r="J355" s="510"/>
      <c r="K355" s="511"/>
      <c r="L355" s="512"/>
      <c r="M355" s="513"/>
      <c r="N355" s="57"/>
    </row>
    <row r="356" spans="1:14" ht="24" customHeight="1" thickBot="1">
      <c r="A356" s="195" t="s">
        <v>65</v>
      </c>
      <c r="B356" s="42"/>
      <c r="C356" s="42"/>
      <c r="D356" s="42"/>
      <c r="E356" s="60"/>
      <c r="F356" s="56"/>
      <c r="G356" s="59" t="s">
        <v>65</v>
      </c>
      <c r="H356" s="42"/>
      <c r="I356" s="504"/>
      <c r="J356" s="505"/>
      <c r="K356" s="506"/>
      <c r="L356" s="507"/>
      <c r="M356" s="508"/>
      <c r="N356" s="61"/>
    </row>
    <row r="357" ht="24" customHeight="1">
      <c r="F357" s="19"/>
    </row>
    <row r="358" spans="1:14" ht="24" customHeight="1">
      <c r="A358" s="196" t="s">
        <v>66</v>
      </c>
      <c r="B358" s="62"/>
      <c r="C358" s="55" t="s">
        <v>67</v>
      </c>
      <c r="D358" s="63"/>
      <c r="E358" s="63"/>
      <c r="F358" s="63"/>
      <c r="G358" s="63"/>
      <c r="H358" s="64"/>
      <c r="I358" s="32" t="s">
        <v>68</v>
      </c>
      <c r="J358" s="55" t="s">
        <v>69</v>
      </c>
      <c r="K358" s="62"/>
      <c r="L358" s="63"/>
      <c r="M358" s="63"/>
      <c r="N358" s="64"/>
    </row>
    <row r="361" ht="15">
      <c r="A361" s="69">
        <v>9</v>
      </c>
    </row>
    <row r="362" spans="1:14" ht="24" customHeight="1">
      <c r="A362" s="184" t="s">
        <v>0</v>
      </c>
      <c r="B362" s="4"/>
      <c r="C362" s="5"/>
      <c r="D362" s="6" t="s">
        <v>1</v>
      </c>
      <c r="E362" s="7">
        <f>VLOOKUP($A$361,$V$4:$AT$39,4)</f>
        <v>13.35</v>
      </c>
      <c r="F362" s="8"/>
      <c r="G362" s="9" t="s">
        <v>2</v>
      </c>
      <c r="H362" s="4" t="str">
        <f>Teamsetup!$B$19</f>
        <v>-</v>
      </c>
      <c r="I362" s="4"/>
      <c r="J362" s="5"/>
      <c r="K362" s="10" t="s">
        <v>3</v>
      </c>
      <c r="L362" s="11"/>
      <c r="M362" s="11"/>
      <c r="N362" s="12"/>
    </row>
    <row r="363" spans="1:14" ht="24" customHeight="1" thickBot="1">
      <c r="A363" s="185" t="s">
        <v>4</v>
      </c>
      <c r="B363" s="13"/>
      <c r="C363" s="14" t="str">
        <f>VLOOKUP($A$361,$V$4:$AT$39,2)</f>
        <v>Longjump</v>
      </c>
      <c r="D363" s="15" t="str">
        <f>VLOOKUP($A$361,$V$4:$AT$39,3)</f>
        <v>U11 B&amp;G (Pit 2)</v>
      </c>
      <c r="E363" s="8"/>
      <c r="F363" s="8" t="s">
        <v>5</v>
      </c>
      <c r="G363" s="538" t="str">
        <f>Teamsetup!$D$19</f>
        <v>-</v>
      </c>
      <c r="H363" s="539"/>
      <c r="I363" s="8"/>
      <c r="J363" s="16" t="s">
        <v>6</v>
      </c>
      <c r="K363" s="17"/>
      <c r="L363" s="18"/>
      <c r="M363" s="519" t="str">
        <f>IF(Teamsetup!$C$13=6,VLOOKUP($A$361,$V$4:$AT$39,6),IF(Teamsetup!$C$13&lt;&gt;6,VLOOKUP($A$361,$V$4:$AT$39,7)))</f>
        <v>-</v>
      </c>
      <c r="N363" s="520" t="str">
        <f>IF($Q$6=6,VLOOKUP($A$1,$V$4:$AQ$39,6),IF($Q$6&lt;&gt;6,VLOOKUP($A$1,$V$4:$AQ$39,7)))</f>
        <v>-</v>
      </c>
    </row>
    <row r="364" spans="1:14" ht="24" customHeight="1">
      <c r="A364" s="186"/>
      <c r="B364" s="23"/>
      <c r="C364" s="24" t="s">
        <v>11</v>
      </c>
      <c r="D364" s="25" t="str">
        <f>VLOOKUP($A$361,$V$4:$AT$39,5)</f>
        <v>.</v>
      </c>
      <c r="E364" s="521" t="s">
        <v>12</v>
      </c>
      <c r="F364" s="522"/>
      <c r="G364" s="521" t="s">
        <v>13</v>
      </c>
      <c r="H364" s="522"/>
      <c r="I364" s="521" t="s">
        <v>14</v>
      </c>
      <c r="J364" s="522"/>
      <c r="K364" s="523" t="s">
        <v>15</v>
      </c>
      <c r="L364" s="524"/>
      <c r="M364" s="525" t="s">
        <v>16</v>
      </c>
      <c r="N364" s="527" t="s">
        <v>17</v>
      </c>
    </row>
    <row r="365" spans="1:14" ht="24" customHeight="1">
      <c r="A365" s="187"/>
      <c r="B365" s="28" t="s">
        <v>21</v>
      </c>
      <c r="C365" s="29" t="s">
        <v>22</v>
      </c>
      <c r="D365" s="29" t="s">
        <v>23</v>
      </c>
      <c r="E365" s="514" t="s">
        <v>24</v>
      </c>
      <c r="F365" s="515"/>
      <c r="G365" s="514" t="s">
        <v>24</v>
      </c>
      <c r="H365" s="515"/>
      <c r="I365" s="514" t="s">
        <v>24</v>
      </c>
      <c r="J365" s="515"/>
      <c r="K365" s="514" t="s">
        <v>24</v>
      </c>
      <c r="L365" s="515"/>
      <c r="M365" s="526"/>
      <c r="N365" s="528"/>
    </row>
    <row r="366" spans="1:14" ht="24" customHeight="1">
      <c r="A366" s="188">
        <v>1</v>
      </c>
      <c r="B366" s="8" t="str">
        <f>VLOOKUP($A$361,$V$4:$AT$39,8)</f>
        <v>.</v>
      </c>
      <c r="C366" s="30"/>
      <c r="D366" s="31" t="str">
        <f>VLOOKUP($A$361,$V$4:$AT$39,14)</f>
        <v>.</v>
      </c>
      <c r="E366" s="32"/>
      <c r="F366" s="32"/>
      <c r="G366" s="32"/>
      <c r="H366" s="32"/>
      <c r="I366" s="32"/>
      <c r="J366" s="32"/>
      <c r="K366" s="32"/>
      <c r="L366" s="32"/>
      <c r="M366" s="32"/>
      <c r="N366" s="33"/>
    </row>
    <row r="367" spans="1:14" ht="24" customHeight="1">
      <c r="A367" s="188">
        <v>2</v>
      </c>
      <c r="B367" s="8" t="str">
        <f>VLOOKUP($A$361,$V$4:$AT$39,8)</f>
        <v>.</v>
      </c>
      <c r="C367" s="30"/>
      <c r="D367" s="8" t="str">
        <f>VLOOKUP($A$361,$V$4:$AT$39,15)</f>
        <v>.</v>
      </c>
      <c r="E367" s="32"/>
      <c r="F367" s="32"/>
      <c r="G367" s="32"/>
      <c r="H367" s="32"/>
      <c r="I367" s="32"/>
      <c r="J367" s="32"/>
      <c r="K367" s="32"/>
      <c r="L367" s="32"/>
      <c r="M367" s="32"/>
      <c r="N367" s="33"/>
    </row>
    <row r="368" spans="1:14" ht="24" customHeight="1">
      <c r="A368" s="188">
        <v>3</v>
      </c>
      <c r="B368" s="8" t="str">
        <f>VLOOKUP($A$361,$V$4:$AT$39,9)</f>
        <v>.</v>
      </c>
      <c r="C368" s="30"/>
      <c r="D368" s="8" t="str">
        <f>VLOOKUP($A$361,$V$4:$AT$39,16)</f>
        <v>.</v>
      </c>
      <c r="E368" s="32"/>
      <c r="F368" s="32"/>
      <c r="G368" s="32"/>
      <c r="H368" s="32"/>
      <c r="I368" s="32"/>
      <c r="J368" s="32"/>
      <c r="K368" s="32"/>
      <c r="L368" s="32"/>
      <c r="M368" s="32"/>
      <c r="N368" s="33"/>
    </row>
    <row r="369" spans="1:14" ht="24" customHeight="1">
      <c r="A369" s="188">
        <v>4</v>
      </c>
      <c r="B369" s="8" t="str">
        <f>VLOOKUP($A$361,$V$4:$AT$39,10)</f>
        <v>.</v>
      </c>
      <c r="C369" s="30"/>
      <c r="D369" s="8" t="str">
        <f>VLOOKUP($A$361,$V$4:$AT$39,17)</f>
        <v>.</v>
      </c>
      <c r="E369" s="32"/>
      <c r="F369" s="32"/>
      <c r="G369" s="32"/>
      <c r="H369" s="32"/>
      <c r="I369" s="32"/>
      <c r="J369" s="32"/>
      <c r="K369" s="32"/>
      <c r="L369" s="32"/>
      <c r="M369" s="32"/>
      <c r="N369" s="33"/>
    </row>
    <row r="370" spans="1:14" ht="24" customHeight="1">
      <c r="A370" s="188">
        <v>5</v>
      </c>
      <c r="B370" s="8" t="str">
        <f>VLOOKUP($A$361,$V$4:$AT$39,11)</f>
        <v>.</v>
      </c>
      <c r="C370" s="30"/>
      <c r="D370" s="8" t="str">
        <f>VLOOKUP($A$361,$V$4:$AT$39,18)</f>
        <v>.</v>
      </c>
      <c r="E370" s="32"/>
      <c r="F370" s="32"/>
      <c r="G370" s="32"/>
      <c r="H370" s="32"/>
      <c r="I370" s="32"/>
      <c r="J370" s="32"/>
      <c r="K370" s="32"/>
      <c r="L370" s="32"/>
      <c r="M370" s="32"/>
      <c r="N370" s="33"/>
    </row>
    <row r="371" spans="1:14" ht="24" customHeight="1">
      <c r="A371" s="188">
        <v>6</v>
      </c>
      <c r="B371" s="8" t="str">
        <f>VLOOKUP($A$361,$V$4:$AT$39,12)</f>
        <v>.</v>
      </c>
      <c r="C371" s="30"/>
      <c r="D371" s="8" t="str">
        <f>VLOOKUP($A$361,$V$4:$AT$39,19)</f>
        <v>.</v>
      </c>
      <c r="E371" s="32"/>
      <c r="F371" s="32"/>
      <c r="G371" s="32"/>
      <c r="H371" s="32"/>
      <c r="I371" s="32"/>
      <c r="J371" s="32"/>
      <c r="K371" s="32"/>
      <c r="L371" s="32"/>
      <c r="M371" s="32"/>
      <c r="N371" s="33"/>
    </row>
    <row r="372" spans="1:14" ht="24" customHeight="1">
      <c r="A372" s="188">
        <v>7</v>
      </c>
      <c r="B372" s="8" t="str">
        <f>VLOOKUP($A$361,$V$4:$AT$39,13)</f>
        <v>.</v>
      </c>
      <c r="C372" s="30"/>
      <c r="D372" s="8" t="str">
        <f>VLOOKUP($A$361,$V$4:$AT$39,20)</f>
        <v>.</v>
      </c>
      <c r="E372" s="32"/>
      <c r="F372" s="32"/>
      <c r="G372" s="32"/>
      <c r="H372" s="32"/>
      <c r="I372" s="32"/>
      <c r="J372" s="32"/>
      <c r="K372" s="32"/>
      <c r="L372" s="32"/>
      <c r="M372" s="32"/>
      <c r="N372" s="33"/>
    </row>
    <row r="373" spans="1:14" ht="24" customHeight="1">
      <c r="A373" s="188">
        <v>8</v>
      </c>
      <c r="B373" s="8" t="str">
        <f>CONCATENATE(VLOOKUP($A$361,$V$4:$AT$39,8),(VLOOKUP($A$361,$V$4:$AT$39,8)))</f>
        <v>..</v>
      </c>
      <c r="C373" s="30"/>
      <c r="D373" s="30" t="str">
        <f>VLOOKUP($A$361,$V$4:$AT$39,14)</f>
        <v>.</v>
      </c>
      <c r="E373" s="32"/>
      <c r="F373" s="32"/>
      <c r="G373" s="32"/>
      <c r="H373" s="32"/>
      <c r="I373" s="32"/>
      <c r="J373" s="32"/>
      <c r="K373" s="32"/>
      <c r="L373" s="32"/>
      <c r="M373" s="32"/>
      <c r="N373" s="33"/>
    </row>
    <row r="374" spans="1:14" ht="24" customHeight="1">
      <c r="A374" s="188">
        <v>9</v>
      </c>
      <c r="B374" s="8" t="str">
        <f>CONCATENATE(VLOOKUP($A$361,$V$4:$AT$39,8),(VLOOKUP($A$361,$V$4:$AT$39,8)))</f>
        <v>..</v>
      </c>
      <c r="C374" s="30"/>
      <c r="D374" s="30" t="str">
        <f>VLOOKUP($A$361,$V$4:$AT$39,15)</f>
        <v>.</v>
      </c>
      <c r="E374" s="32"/>
      <c r="F374" s="32"/>
      <c r="G374" s="32"/>
      <c r="H374" s="32"/>
      <c r="I374" s="32"/>
      <c r="J374" s="32"/>
      <c r="K374" s="32"/>
      <c r="L374" s="32"/>
      <c r="M374" s="32"/>
      <c r="N374" s="33"/>
    </row>
    <row r="375" spans="1:14" ht="24" customHeight="1">
      <c r="A375" s="188">
        <v>10</v>
      </c>
      <c r="B375" s="8" t="str">
        <f>CONCATENATE(VLOOKUP($A$361,$V$4:$AT$39,9),(VLOOKUP($A$361,$V$4:$AT$39,9)))</f>
        <v>..</v>
      </c>
      <c r="C375" s="30"/>
      <c r="D375" s="30" t="str">
        <f>VLOOKUP($A$361,$V$4:$AT$39,16)</f>
        <v>.</v>
      </c>
      <c r="E375" s="32"/>
      <c r="F375" s="32"/>
      <c r="G375" s="32"/>
      <c r="H375" s="32"/>
      <c r="I375" s="32"/>
      <c r="J375" s="32"/>
      <c r="K375" s="32"/>
      <c r="L375" s="32"/>
      <c r="M375" s="32"/>
      <c r="N375" s="33"/>
    </row>
    <row r="376" spans="1:14" ht="24" customHeight="1">
      <c r="A376" s="188">
        <v>11</v>
      </c>
      <c r="B376" s="8" t="str">
        <f>CONCATENATE(VLOOKUP($A$361,$V$4:$AT$39,10),(VLOOKUP($A$361,$V$4:$AT$39,10)))</f>
        <v>..</v>
      </c>
      <c r="C376" s="30"/>
      <c r="D376" s="37" t="str">
        <f>VLOOKUP($A$361,$V$4:$AT$39,17)</f>
        <v>.</v>
      </c>
      <c r="E376" s="32"/>
      <c r="F376" s="32"/>
      <c r="G376" s="32"/>
      <c r="H376" s="32"/>
      <c r="I376" s="32"/>
      <c r="J376" s="32"/>
      <c r="K376" s="32"/>
      <c r="L376" s="32"/>
      <c r="M376" s="32"/>
      <c r="N376" s="33"/>
    </row>
    <row r="377" spans="1:14" ht="24" customHeight="1">
      <c r="A377" s="188">
        <v>12</v>
      </c>
      <c r="B377" s="8" t="str">
        <f>CONCATENATE(VLOOKUP($A$361,$V$4:$AT$39,11),(VLOOKUP($A$361,$V$4:$AT$39,11)))</f>
        <v>..</v>
      </c>
      <c r="C377" s="30"/>
      <c r="D377" s="30" t="str">
        <f>VLOOKUP($A$361,$V$4:$AT$39,18)</f>
        <v>.</v>
      </c>
      <c r="E377" s="32"/>
      <c r="F377" s="32"/>
      <c r="G377" s="32"/>
      <c r="H377" s="32"/>
      <c r="I377" s="32"/>
      <c r="J377" s="32"/>
      <c r="K377" s="32"/>
      <c r="L377" s="32"/>
      <c r="M377" s="32"/>
      <c r="N377" s="33"/>
    </row>
    <row r="378" spans="1:14" ht="24" customHeight="1">
      <c r="A378" s="188">
        <v>13</v>
      </c>
      <c r="B378" s="8" t="str">
        <f>CONCATENATE(VLOOKUP($A$361,$V$4:$AT$39,12),(VLOOKUP($A$361,$V$4:$AT$39,12)))</f>
        <v>..</v>
      </c>
      <c r="C378" s="30"/>
      <c r="D378" s="30" t="str">
        <f>VLOOKUP($A$361,$V$4:$AT$39,19)</f>
        <v>.</v>
      </c>
      <c r="E378" s="32"/>
      <c r="F378" s="32"/>
      <c r="G378" s="32"/>
      <c r="H378" s="32"/>
      <c r="I378" s="32"/>
      <c r="J378" s="32"/>
      <c r="K378" s="32"/>
      <c r="L378" s="32"/>
      <c r="M378" s="32"/>
      <c r="N378" s="33"/>
    </row>
    <row r="379" spans="1:14" ht="24" customHeight="1">
      <c r="A379" s="188">
        <v>14</v>
      </c>
      <c r="B379" s="8" t="str">
        <f>CONCATENATE(VLOOKUP($A$361,$V$4:$AT$39,13),(VLOOKUP($A$361,$V$4:$AT$39,13)))</f>
        <v>..</v>
      </c>
      <c r="C379" s="30"/>
      <c r="D379" s="30" t="str">
        <f>VLOOKUP($A$361,$V$4:$AT$39,20)</f>
        <v>.</v>
      </c>
      <c r="E379" s="32"/>
      <c r="F379" s="32"/>
      <c r="G379" s="32"/>
      <c r="H379" s="32"/>
      <c r="I379" s="32"/>
      <c r="J379" s="32"/>
      <c r="K379" s="32"/>
      <c r="L379" s="32"/>
      <c r="M379" s="32"/>
      <c r="N379" s="33"/>
    </row>
    <row r="380" spans="1:14" ht="24" customHeight="1">
      <c r="A380" s="188">
        <v>15</v>
      </c>
      <c r="B380" s="38"/>
      <c r="C380" s="30"/>
      <c r="D380" s="31"/>
      <c r="E380" s="32"/>
      <c r="F380" s="32"/>
      <c r="G380" s="32"/>
      <c r="H380" s="32"/>
      <c r="I380" s="32"/>
      <c r="J380" s="32"/>
      <c r="K380" s="32"/>
      <c r="L380" s="32"/>
      <c r="M380" s="32"/>
      <c r="N380" s="33"/>
    </row>
    <row r="381" spans="1:14" ht="24" customHeight="1">
      <c r="A381" s="188">
        <v>16</v>
      </c>
      <c r="B381" s="38"/>
      <c r="C381" s="30"/>
      <c r="D381" s="31"/>
      <c r="E381" s="32"/>
      <c r="F381" s="32"/>
      <c r="G381" s="32"/>
      <c r="H381" s="32"/>
      <c r="I381" s="32"/>
      <c r="J381" s="32"/>
      <c r="K381" s="32"/>
      <c r="L381" s="32"/>
      <c r="M381" s="32"/>
      <c r="N381" s="33"/>
    </row>
    <row r="382" spans="1:14" ht="24" customHeight="1">
      <c r="A382" s="188">
        <v>17</v>
      </c>
      <c r="B382" s="38"/>
      <c r="C382" s="30"/>
      <c r="D382" s="31"/>
      <c r="E382" s="32"/>
      <c r="F382" s="32"/>
      <c r="G382" s="32"/>
      <c r="H382" s="32"/>
      <c r="I382" s="32"/>
      <c r="J382" s="32"/>
      <c r="K382" s="32"/>
      <c r="L382" s="32"/>
      <c r="M382" s="32"/>
      <c r="N382" s="33"/>
    </row>
    <row r="383" spans="1:14" ht="24" customHeight="1">
      <c r="A383" s="188">
        <v>18</v>
      </c>
      <c r="B383" s="38"/>
      <c r="C383" s="30"/>
      <c r="D383" s="31"/>
      <c r="E383" s="32"/>
      <c r="F383" s="32"/>
      <c r="G383" s="32"/>
      <c r="H383" s="32"/>
      <c r="I383" s="32"/>
      <c r="J383" s="32"/>
      <c r="K383" s="32"/>
      <c r="L383" s="32"/>
      <c r="M383" s="32"/>
      <c r="N383" s="33"/>
    </row>
    <row r="384" spans="1:45" s="363" customFormat="1" ht="24" customHeight="1">
      <c r="A384" s="188">
        <v>19</v>
      </c>
      <c r="B384" s="38"/>
      <c r="C384" s="30"/>
      <c r="D384" s="31"/>
      <c r="E384" s="32"/>
      <c r="F384" s="32"/>
      <c r="G384" s="32"/>
      <c r="H384" s="32"/>
      <c r="I384" s="32"/>
      <c r="J384" s="32"/>
      <c r="K384" s="32"/>
      <c r="L384" s="32"/>
      <c r="M384" s="32"/>
      <c r="N384" s="33"/>
      <c r="V384"/>
      <c r="W384"/>
      <c r="X384"/>
      <c r="Y384"/>
      <c r="Z384"/>
      <c r="AA384"/>
      <c r="AC384"/>
      <c r="AD384"/>
      <c r="AE384"/>
      <c r="AF384"/>
      <c r="AG384"/>
      <c r="AH384"/>
      <c r="AI384"/>
      <c r="AK384"/>
      <c r="AL384"/>
      <c r="AM384"/>
      <c r="AN384"/>
      <c r="AO384"/>
      <c r="AP384"/>
      <c r="AQ384"/>
      <c r="AS384"/>
    </row>
    <row r="385" spans="1:14" s="363" customFormat="1" ht="24" customHeight="1">
      <c r="A385" s="188">
        <v>20</v>
      </c>
      <c r="B385" s="38"/>
      <c r="C385" s="30"/>
      <c r="D385" s="31"/>
      <c r="E385" s="32"/>
      <c r="F385" s="32"/>
      <c r="G385" s="32"/>
      <c r="H385" s="32"/>
      <c r="I385" s="32"/>
      <c r="J385" s="32"/>
      <c r="K385" s="32"/>
      <c r="L385" s="32"/>
      <c r="M385" s="32"/>
      <c r="N385" s="33"/>
    </row>
    <row r="386" spans="1:14" s="363" customFormat="1" ht="24" customHeight="1">
      <c r="A386" s="188">
        <v>21</v>
      </c>
      <c r="B386" s="38"/>
      <c r="C386" s="30"/>
      <c r="D386" s="31"/>
      <c r="E386" s="32"/>
      <c r="F386" s="32"/>
      <c r="G386" s="32"/>
      <c r="H386" s="32"/>
      <c r="I386" s="32"/>
      <c r="J386" s="32"/>
      <c r="K386" s="32"/>
      <c r="L386" s="32"/>
      <c r="M386" s="32"/>
      <c r="N386" s="33"/>
    </row>
    <row r="387" spans="1:14" s="363" customFormat="1" ht="24" customHeight="1">
      <c r="A387" s="188">
        <v>22</v>
      </c>
      <c r="B387" s="38"/>
      <c r="C387" s="30"/>
      <c r="D387" s="31"/>
      <c r="E387" s="32"/>
      <c r="F387" s="32"/>
      <c r="G387" s="32"/>
      <c r="H387" s="32"/>
      <c r="I387" s="32"/>
      <c r="J387" s="32"/>
      <c r="K387" s="32"/>
      <c r="L387" s="32"/>
      <c r="M387" s="32"/>
      <c r="N387" s="33"/>
    </row>
    <row r="388" spans="1:14" s="363" customFormat="1" ht="24" customHeight="1">
      <c r="A388" s="188">
        <v>23</v>
      </c>
      <c r="B388" s="38"/>
      <c r="C388" s="30"/>
      <c r="D388" s="31"/>
      <c r="E388" s="32"/>
      <c r="F388" s="32"/>
      <c r="G388" s="32"/>
      <c r="H388" s="32"/>
      <c r="I388" s="32"/>
      <c r="J388" s="32"/>
      <c r="K388" s="32"/>
      <c r="L388" s="32"/>
      <c r="M388" s="32"/>
      <c r="N388" s="33"/>
    </row>
    <row r="389" spans="1:45" ht="24" customHeight="1">
      <c r="A389" s="188">
        <v>24</v>
      </c>
      <c r="B389" s="38"/>
      <c r="C389" s="30"/>
      <c r="D389" s="31"/>
      <c r="E389" s="32"/>
      <c r="F389" s="32"/>
      <c r="G389" s="32"/>
      <c r="H389" s="32"/>
      <c r="I389" s="32"/>
      <c r="J389" s="32"/>
      <c r="K389" s="32"/>
      <c r="L389" s="32"/>
      <c r="M389" s="32"/>
      <c r="N389" s="33"/>
      <c r="V389" s="363"/>
      <c r="W389" s="363"/>
      <c r="X389" s="363"/>
      <c r="Y389" s="363"/>
      <c r="Z389" s="363"/>
      <c r="AA389" s="363"/>
      <c r="AC389" s="363"/>
      <c r="AD389" s="363"/>
      <c r="AE389" s="363"/>
      <c r="AF389" s="363"/>
      <c r="AG389" s="363"/>
      <c r="AH389" s="363"/>
      <c r="AI389" s="363"/>
      <c r="AK389" s="363"/>
      <c r="AL389" s="363"/>
      <c r="AM389" s="363"/>
      <c r="AN389" s="363"/>
      <c r="AO389" s="363"/>
      <c r="AP389" s="363"/>
      <c r="AQ389" s="363"/>
      <c r="AS389" s="363"/>
    </row>
    <row r="390" spans="1:14" ht="24" customHeight="1" thickBot="1">
      <c r="A390" s="188">
        <v>25</v>
      </c>
      <c r="B390" s="39"/>
      <c r="C390" s="40"/>
      <c r="D390" s="41"/>
      <c r="E390" s="42"/>
      <c r="F390" s="42"/>
      <c r="G390" s="42"/>
      <c r="H390" s="42"/>
      <c r="I390" s="42"/>
      <c r="J390" s="42"/>
      <c r="K390" s="42"/>
      <c r="L390" s="42"/>
      <c r="M390" s="42"/>
      <c r="N390" s="43"/>
    </row>
    <row r="391" spans="1:14" ht="24" customHeight="1" thickBot="1">
      <c r="A391" s="191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</row>
    <row r="392" spans="1:14" ht="24" customHeight="1">
      <c r="A392" s="192" t="s">
        <v>48</v>
      </c>
      <c r="B392" s="44"/>
      <c r="C392" s="44"/>
      <c r="D392" s="44"/>
      <c r="E392" s="44"/>
      <c r="F392" s="45"/>
      <c r="G392" s="516" t="s">
        <v>49</v>
      </c>
      <c r="H392" s="517"/>
      <c r="I392" s="517"/>
      <c r="J392" s="517"/>
      <c r="K392" s="517"/>
      <c r="L392" s="517"/>
      <c r="M392" s="517"/>
      <c r="N392" s="518"/>
    </row>
    <row r="393" spans="1:14" ht="24" customHeight="1">
      <c r="A393" s="193" t="s">
        <v>51</v>
      </c>
      <c r="B393" s="48" t="s">
        <v>21</v>
      </c>
      <c r="C393" s="49" t="s">
        <v>22</v>
      </c>
      <c r="D393" s="49" t="s">
        <v>23</v>
      </c>
      <c r="E393" s="50" t="s">
        <v>52</v>
      </c>
      <c r="F393" s="51"/>
      <c r="G393" s="52" t="s">
        <v>51</v>
      </c>
      <c r="H393" s="48" t="s">
        <v>53</v>
      </c>
      <c r="I393" s="509" t="s">
        <v>22</v>
      </c>
      <c r="J393" s="510"/>
      <c r="K393" s="511"/>
      <c r="L393" s="512" t="s">
        <v>23</v>
      </c>
      <c r="M393" s="513"/>
      <c r="N393" s="53" t="s">
        <v>52</v>
      </c>
    </row>
    <row r="394" spans="1:14" ht="24" customHeight="1">
      <c r="A394" s="194" t="s">
        <v>54</v>
      </c>
      <c r="B394" s="32"/>
      <c r="C394" s="32"/>
      <c r="D394" s="32"/>
      <c r="E394" s="55"/>
      <c r="F394" s="56"/>
      <c r="G394" s="54" t="s">
        <v>54</v>
      </c>
      <c r="H394" s="32"/>
      <c r="I394" s="509"/>
      <c r="J394" s="510"/>
      <c r="K394" s="511"/>
      <c r="L394" s="512"/>
      <c r="M394" s="513"/>
      <c r="N394" s="57"/>
    </row>
    <row r="395" spans="1:14" ht="24" customHeight="1">
      <c r="A395" s="194" t="s">
        <v>57</v>
      </c>
      <c r="B395" s="32"/>
      <c r="C395" s="32"/>
      <c r="D395" s="32"/>
      <c r="E395" s="55"/>
      <c r="F395" s="56"/>
      <c r="G395" s="54" t="s">
        <v>57</v>
      </c>
      <c r="H395" s="32"/>
      <c r="I395" s="509"/>
      <c r="J395" s="510"/>
      <c r="K395" s="511"/>
      <c r="L395" s="512"/>
      <c r="M395" s="513"/>
      <c r="N395" s="57"/>
    </row>
    <row r="396" spans="1:14" ht="24" customHeight="1">
      <c r="A396" s="194" t="s">
        <v>59</v>
      </c>
      <c r="B396" s="32"/>
      <c r="C396" s="32"/>
      <c r="D396" s="32"/>
      <c r="E396" s="55"/>
      <c r="F396" s="56"/>
      <c r="G396" s="54" t="s">
        <v>59</v>
      </c>
      <c r="H396" s="32"/>
      <c r="I396" s="509"/>
      <c r="J396" s="510"/>
      <c r="K396" s="511"/>
      <c r="L396" s="512"/>
      <c r="M396" s="513"/>
      <c r="N396" s="57"/>
    </row>
    <row r="397" spans="1:14" ht="24" customHeight="1">
      <c r="A397" s="194" t="s">
        <v>61</v>
      </c>
      <c r="B397" s="32"/>
      <c r="C397" s="32"/>
      <c r="D397" s="32"/>
      <c r="E397" s="55"/>
      <c r="F397" s="56"/>
      <c r="G397" s="54" t="s">
        <v>61</v>
      </c>
      <c r="H397" s="32"/>
      <c r="I397" s="509"/>
      <c r="J397" s="510"/>
      <c r="K397" s="511"/>
      <c r="L397" s="512"/>
      <c r="M397" s="513"/>
      <c r="N397" s="57"/>
    </row>
    <row r="398" spans="1:14" ht="24" customHeight="1">
      <c r="A398" s="194" t="s">
        <v>62</v>
      </c>
      <c r="B398" s="32"/>
      <c r="C398" s="32"/>
      <c r="D398" s="32"/>
      <c r="E398" s="55"/>
      <c r="F398" s="56"/>
      <c r="G398" s="54" t="s">
        <v>62</v>
      </c>
      <c r="H398" s="32"/>
      <c r="I398" s="509"/>
      <c r="J398" s="510"/>
      <c r="K398" s="511"/>
      <c r="L398" s="512"/>
      <c r="M398" s="513"/>
      <c r="N398" s="57"/>
    </row>
    <row r="399" spans="1:14" ht="24" customHeight="1">
      <c r="A399" s="194" t="s">
        <v>63</v>
      </c>
      <c r="B399" s="32"/>
      <c r="C399" s="32"/>
      <c r="D399" s="32"/>
      <c r="E399" s="55"/>
      <c r="F399" s="56"/>
      <c r="G399" s="54" t="s">
        <v>63</v>
      </c>
      <c r="H399" s="32"/>
      <c r="I399" s="509"/>
      <c r="J399" s="510"/>
      <c r="K399" s="511"/>
      <c r="L399" s="512"/>
      <c r="M399" s="513"/>
      <c r="N399" s="57"/>
    </row>
    <row r="400" spans="1:14" ht="24" customHeight="1">
      <c r="A400" s="194" t="s">
        <v>64</v>
      </c>
      <c r="B400" s="32"/>
      <c r="C400" s="32"/>
      <c r="D400" s="32"/>
      <c r="E400" s="55"/>
      <c r="F400" s="56"/>
      <c r="G400" s="54" t="s">
        <v>64</v>
      </c>
      <c r="H400" s="32"/>
      <c r="I400" s="509"/>
      <c r="J400" s="510"/>
      <c r="K400" s="511"/>
      <c r="L400" s="512"/>
      <c r="M400" s="513"/>
      <c r="N400" s="57"/>
    </row>
    <row r="401" spans="1:14" ht="24" customHeight="1" thickBot="1">
      <c r="A401" s="195" t="s">
        <v>65</v>
      </c>
      <c r="B401" s="42"/>
      <c r="C401" s="42"/>
      <c r="D401" s="42"/>
      <c r="E401" s="60"/>
      <c r="F401" s="56"/>
      <c r="G401" s="59" t="s">
        <v>65</v>
      </c>
      <c r="H401" s="42"/>
      <c r="I401" s="504"/>
      <c r="J401" s="505"/>
      <c r="K401" s="506"/>
      <c r="L401" s="507"/>
      <c r="M401" s="508"/>
      <c r="N401" s="61"/>
    </row>
    <row r="402" ht="24" customHeight="1">
      <c r="F402" s="19"/>
    </row>
    <row r="403" spans="1:14" ht="24" customHeight="1">
      <c r="A403" s="196" t="s">
        <v>66</v>
      </c>
      <c r="B403" s="62"/>
      <c r="C403" s="55" t="s">
        <v>67</v>
      </c>
      <c r="D403" s="63"/>
      <c r="E403" s="63"/>
      <c r="F403" s="63"/>
      <c r="G403" s="63"/>
      <c r="H403" s="64"/>
      <c r="I403" s="32" t="s">
        <v>68</v>
      </c>
      <c r="J403" s="55" t="s">
        <v>69</v>
      </c>
      <c r="K403" s="62"/>
      <c r="L403" s="63"/>
      <c r="M403" s="63"/>
      <c r="N403" s="64"/>
    </row>
    <row r="406" ht="15">
      <c r="A406" s="69">
        <v>10</v>
      </c>
    </row>
    <row r="407" spans="1:14" ht="24" customHeight="1">
      <c r="A407" s="184" t="s">
        <v>0</v>
      </c>
      <c r="B407" s="4"/>
      <c r="C407" s="5"/>
      <c r="D407" s="6" t="s">
        <v>1</v>
      </c>
      <c r="E407" s="7">
        <f>VLOOKUP($A$406,$V$4:$AT$39,4)</f>
        <v>16.15</v>
      </c>
      <c r="F407" s="8"/>
      <c r="G407" s="9" t="s">
        <v>2</v>
      </c>
      <c r="H407" s="4" t="str">
        <f>Teamsetup!$B$19</f>
        <v>-</v>
      </c>
      <c r="I407" s="4"/>
      <c r="J407" s="5"/>
      <c r="K407" s="10" t="s">
        <v>3</v>
      </c>
      <c r="L407" s="11"/>
      <c r="M407" s="11"/>
      <c r="N407" s="12"/>
    </row>
    <row r="408" spans="1:14" ht="24" customHeight="1" thickBot="1">
      <c r="A408" s="185" t="s">
        <v>4</v>
      </c>
      <c r="B408" s="13"/>
      <c r="C408" s="14" t="str">
        <f>VLOOKUP($A$406,$V$4:$AT$39,2)</f>
        <v>Triplejump</v>
      </c>
      <c r="D408" s="15" t="str">
        <f>VLOOKUP($A$406,$V$4:$AT$39,3)</f>
        <v>Sen Men/U17 Men (Pit 2)**</v>
      </c>
      <c r="E408" s="8"/>
      <c r="F408" s="8" t="s">
        <v>5</v>
      </c>
      <c r="G408" s="538" t="str">
        <f>Teamsetup!$D$19</f>
        <v>-</v>
      </c>
      <c r="H408" s="539"/>
      <c r="I408" s="8"/>
      <c r="J408" s="16" t="s">
        <v>6</v>
      </c>
      <c r="K408" s="17"/>
      <c r="L408" s="18"/>
      <c r="M408" s="519" t="str">
        <f>IF(Teamsetup!$C$13=6,VLOOKUP($A$406,$V$4:$AT$39,6),IF(Teamsetup!$C$13&lt;&gt;6,VLOOKUP($A$406,$V$4:$AT$39,7)))</f>
        <v>-</v>
      </c>
      <c r="N408" s="520" t="str">
        <f>IF($Q$6=6,VLOOKUP($A$1,$V$4:$AQ$39,6),IF($Q$6&lt;&gt;6,VLOOKUP($A$1,$V$4:$AQ$39,7)))</f>
        <v>-</v>
      </c>
    </row>
    <row r="409" spans="1:14" ht="24" customHeight="1">
      <c r="A409" s="186"/>
      <c r="B409" s="23"/>
      <c r="C409" s="24" t="s">
        <v>11</v>
      </c>
      <c r="D409" s="25" t="str">
        <f>VLOOKUP($A$406,$V$4:$AT$39,5)</f>
        <v>.</v>
      </c>
      <c r="E409" s="521" t="s">
        <v>12</v>
      </c>
      <c r="F409" s="522"/>
      <c r="G409" s="521" t="s">
        <v>13</v>
      </c>
      <c r="H409" s="522"/>
      <c r="I409" s="521" t="s">
        <v>14</v>
      </c>
      <c r="J409" s="522"/>
      <c r="K409" s="523" t="s">
        <v>15</v>
      </c>
      <c r="L409" s="524"/>
      <c r="M409" s="525" t="s">
        <v>16</v>
      </c>
      <c r="N409" s="527" t="s">
        <v>17</v>
      </c>
    </row>
    <row r="410" spans="1:14" ht="24" customHeight="1" thickBot="1">
      <c r="A410" s="187"/>
      <c r="B410" s="28" t="s">
        <v>21</v>
      </c>
      <c r="C410" s="29" t="s">
        <v>22</v>
      </c>
      <c r="D410" s="29" t="s">
        <v>23</v>
      </c>
      <c r="E410" s="514" t="s">
        <v>24</v>
      </c>
      <c r="F410" s="515"/>
      <c r="G410" s="514" t="s">
        <v>24</v>
      </c>
      <c r="H410" s="515"/>
      <c r="I410" s="514" t="s">
        <v>24</v>
      </c>
      <c r="J410" s="515"/>
      <c r="K410" s="514" t="s">
        <v>24</v>
      </c>
      <c r="L410" s="515"/>
      <c r="M410" s="526"/>
      <c r="N410" s="528"/>
    </row>
    <row r="411" spans="1:14" s="363" customFormat="1" ht="24" customHeight="1">
      <c r="A411" s="188">
        <v>1</v>
      </c>
      <c r="B411" s="497"/>
      <c r="C411" s="29"/>
      <c r="D411" s="490" t="str">
        <f>VLOOKUP($A$406,$V$4:$AT$39,24)</f>
        <v>Senior men (Pit 2)</v>
      </c>
      <c r="E411" s="491"/>
      <c r="F411" s="492"/>
      <c r="G411" s="491"/>
      <c r="H411" s="492"/>
      <c r="I411" s="491"/>
      <c r="J411" s="492"/>
      <c r="K411" s="491"/>
      <c r="L411" s="492"/>
      <c r="M411" s="493"/>
      <c r="N411" s="494"/>
    </row>
    <row r="412" spans="1:14" ht="24" customHeight="1">
      <c r="A412" s="188">
        <v>2</v>
      </c>
      <c r="B412" s="8" t="str">
        <f>VLOOKUP($A$406,$V$4:$AT$39,8)</f>
        <v>-</v>
      </c>
      <c r="C412" s="30"/>
      <c r="D412" s="31" t="str">
        <f>VLOOKUP($A$406,$V$4:$AT$39,16)</f>
        <v>-</v>
      </c>
      <c r="E412" s="32"/>
      <c r="F412" s="32"/>
      <c r="G412" s="32"/>
      <c r="H412" s="32"/>
      <c r="I412" s="32"/>
      <c r="J412" s="32"/>
      <c r="K412" s="32"/>
      <c r="L412" s="32"/>
      <c r="M412" s="32"/>
      <c r="N412" s="33"/>
    </row>
    <row r="413" spans="1:14" ht="24" customHeight="1">
      <c r="A413" s="188">
        <v>3</v>
      </c>
      <c r="B413" s="8" t="str">
        <f>VLOOKUP($A$406,$V$4:$AT$39,9)</f>
        <v>-</v>
      </c>
      <c r="C413" s="30"/>
      <c r="D413" s="8" t="str">
        <f>VLOOKUP($A$406,$V$4:$AT$39,17)</f>
        <v>-</v>
      </c>
      <c r="E413" s="32"/>
      <c r="F413" s="32"/>
      <c r="G413" s="32"/>
      <c r="H413" s="32"/>
      <c r="I413" s="32"/>
      <c r="J413" s="32"/>
      <c r="K413" s="32"/>
      <c r="L413" s="32"/>
      <c r="M413" s="32"/>
      <c r="N413" s="33"/>
    </row>
    <row r="414" spans="1:14" ht="24" customHeight="1">
      <c r="A414" s="188">
        <v>4</v>
      </c>
      <c r="B414" s="8" t="str">
        <f>VLOOKUP($A$406,$V$4:$AT$39,10)</f>
        <v>-</v>
      </c>
      <c r="C414" s="30"/>
      <c r="D414" s="8" t="str">
        <f>VLOOKUP($A$406,$V$4:$AT$39,18)</f>
        <v>-</v>
      </c>
      <c r="E414" s="32"/>
      <c r="F414" s="32"/>
      <c r="G414" s="32"/>
      <c r="H414" s="32"/>
      <c r="I414" s="32"/>
      <c r="J414" s="32"/>
      <c r="K414" s="32"/>
      <c r="L414" s="32"/>
      <c r="M414" s="32"/>
      <c r="N414" s="33"/>
    </row>
    <row r="415" spans="1:14" ht="24" customHeight="1">
      <c r="A415" s="188">
        <v>5</v>
      </c>
      <c r="B415" s="8" t="str">
        <f>VLOOKUP($A$406,$V$4:$AT$39,11)</f>
        <v>-</v>
      </c>
      <c r="C415" s="30"/>
      <c r="D415" s="8" t="str">
        <f>VLOOKUP($A$406,$V$4:$AT$39,19)</f>
        <v>-</v>
      </c>
      <c r="E415" s="32"/>
      <c r="F415" s="32"/>
      <c r="G415" s="32"/>
      <c r="H415" s="32"/>
      <c r="I415" s="32"/>
      <c r="J415" s="32"/>
      <c r="K415" s="32"/>
      <c r="L415" s="32"/>
      <c r="M415" s="32"/>
      <c r="N415" s="33"/>
    </row>
    <row r="416" spans="1:14" ht="24" customHeight="1">
      <c r="A416" s="188">
        <v>6</v>
      </c>
      <c r="B416" s="8" t="str">
        <f>VLOOKUP($A$406,$V$4:$AT$39,12)</f>
        <v>-</v>
      </c>
      <c r="C416" s="30"/>
      <c r="D416" s="8" t="str">
        <f>VLOOKUP($A$406,$V$4:$AT$39,20)</f>
        <v>-</v>
      </c>
      <c r="E416" s="32"/>
      <c r="F416" s="32"/>
      <c r="G416" s="32"/>
      <c r="H416" s="32"/>
      <c r="I416" s="32"/>
      <c r="J416" s="32"/>
      <c r="K416" s="32"/>
      <c r="L416" s="32"/>
      <c r="M416" s="32"/>
      <c r="N416" s="33"/>
    </row>
    <row r="417" spans="1:14" ht="24" customHeight="1">
      <c r="A417" s="188">
        <v>7</v>
      </c>
      <c r="B417" s="8" t="str">
        <f>VLOOKUP($A$406,$V$4:$AT$39,13)</f>
        <v>-</v>
      </c>
      <c r="C417" s="30"/>
      <c r="D417" s="8" t="str">
        <f>VLOOKUP($A$406,$V$4:$AT$39,21)</f>
        <v>-</v>
      </c>
      <c r="E417" s="32"/>
      <c r="F417" s="32"/>
      <c r="G417" s="32"/>
      <c r="H417" s="32"/>
      <c r="I417" s="32"/>
      <c r="J417" s="32"/>
      <c r="K417" s="32"/>
      <c r="L417" s="32"/>
      <c r="M417" s="32"/>
      <c r="N417" s="33"/>
    </row>
    <row r="418" spans="1:14" ht="24" customHeight="1">
      <c r="A418" s="188">
        <v>8</v>
      </c>
      <c r="B418" s="8" t="str">
        <f>VLOOKUP($A$406,$V$4:$AT$39,14)</f>
        <v>-</v>
      </c>
      <c r="C418" s="30"/>
      <c r="D418" s="8" t="str">
        <f>VLOOKUP($A$406,$V$4:$AT$39,22)</f>
        <v>-</v>
      </c>
      <c r="E418" s="32"/>
      <c r="F418" s="32"/>
      <c r="G418" s="32"/>
      <c r="H418" s="32"/>
      <c r="I418" s="32"/>
      <c r="J418" s="32"/>
      <c r="K418" s="32"/>
      <c r="L418" s="32"/>
      <c r="M418" s="32"/>
      <c r="N418" s="33"/>
    </row>
    <row r="419" spans="1:14" ht="24" customHeight="1">
      <c r="A419" s="188">
        <v>9</v>
      </c>
      <c r="B419" s="8" t="str">
        <f>VLOOKUP($A$406,$V$4:$AT$39,15)</f>
        <v>-</v>
      </c>
      <c r="C419" s="30"/>
      <c r="D419" s="30" t="str">
        <f>VLOOKUP($A$406,$V$4:$AT$39,23)</f>
        <v>-</v>
      </c>
      <c r="E419" s="32"/>
      <c r="F419" s="32"/>
      <c r="G419" s="32"/>
      <c r="H419" s="32"/>
      <c r="I419" s="32"/>
      <c r="J419" s="32"/>
      <c r="K419" s="32"/>
      <c r="L419" s="32"/>
      <c r="M419" s="32"/>
      <c r="N419" s="33"/>
    </row>
    <row r="420" spans="1:14" ht="24" customHeight="1">
      <c r="A420" s="188">
        <v>10</v>
      </c>
      <c r="B420" s="8"/>
      <c r="C420" s="30"/>
      <c r="D420" s="30"/>
      <c r="E420" s="32"/>
      <c r="F420" s="32"/>
      <c r="G420" s="32"/>
      <c r="H420" s="32"/>
      <c r="I420" s="32"/>
      <c r="J420" s="32"/>
      <c r="K420" s="32"/>
      <c r="L420" s="32"/>
      <c r="M420" s="32"/>
      <c r="N420" s="33"/>
    </row>
    <row r="421" spans="1:14" ht="24" customHeight="1">
      <c r="A421" s="188">
        <v>11</v>
      </c>
      <c r="B421" s="8"/>
      <c r="C421" s="30"/>
      <c r="D421" s="30"/>
      <c r="E421" s="32"/>
      <c r="F421" s="32"/>
      <c r="G421" s="32"/>
      <c r="H421" s="32"/>
      <c r="I421" s="32"/>
      <c r="J421" s="32"/>
      <c r="K421" s="32"/>
      <c r="L421" s="32"/>
      <c r="M421" s="32"/>
      <c r="N421" s="33"/>
    </row>
    <row r="422" spans="1:14" ht="24" customHeight="1">
      <c r="A422" s="188">
        <v>12</v>
      </c>
      <c r="B422" s="8"/>
      <c r="C422" s="30"/>
      <c r="D422" s="37"/>
      <c r="E422" s="32"/>
      <c r="F422" s="32"/>
      <c r="G422" s="32"/>
      <c r="H422" s="32"/>
      <c r="I422" s="32"/>
      <c r="J422" s="32"/>
      <c r="K422" s="32"/>
      <c r="L422" s="32"/>
      <c r="M422" s="32"/>
      <c r="N422" s="33"/>
    </row>
    <row r="423" spans="1:14" ht="24" customHeight="1">
      <c r="A423" s="188">
        <v>13</v>
      </c>
      <c r="B423" s="8"/>
      <c r="C423" s="30"/>
      <c r="D423" s="489" t="str">
        <f>VLOOKUP(11,$V$4:$AT$39,24)</f>
        <v>U17 Men </v>
      </c>
      <c r="E423" s="32"/>
      <c r="F423" s="32"/>
      <c r="G423" s="32"/>
      <c r="H423" s="32"/>
      <c r="I423" s="32"/>
      <c r="J423" s="32"/>
      <c r="K423" s="32"/>
      <c r="L423" s="32"/>
      <c r="M423" s="32"/>
      <c r="N423" s="33"/>
    </row>
    <row r="424" spans="1:14" ht="24" customHeight="1">
      <c r="A424" s="188">
        <v>14</v>
      </c>
      <c r="B424" s="8" t="str">
        <f>VLOOKUP($A$406,$V$4:$AT$39,8)</f>
        <v>-</v>
      </c>
      <c r="C424" s="30"/>
      <c r="D424" s="30" t="str">
        <f>VLOOKUP($A$406,$V$4:$AT$39,16)</f>
        <v>-</v>
      </c>
      <c r="E424" s="32"/>
      <c r="F424" s="32"/>
      <c r="G424" s="32"/>
      <c r="H424" s="32"/>
      <c r="I424" s="32"/>
      <c r="J424" s="32"/>
      <c r="K424" s="32"/>
      <c r="L424" s="32"/>
      <c r="M424" s="32"/>
      <c r="N424" s="33"/>
    </row>
    <row r="425" spans="1:14" ht="24" customHeight="1">
      <c r="A425" s="188">
        <v>15</v>
      </c>
      <c r="B425" s="8" t="str">
        <f>VLOOKUP($A$406,$V$4:$AT$39,9)</f>
        <v>-</v>
      </c>
      <c r="C425" s="30"/>
      <c r="D425" s="30" t="str">
        <f>VLOOKUP($A$406,$V$4:$AT$39,17)</f>
        <v>-</v>
      </c>
      <c r="E425" s="32"/>
      <c r="F425" s="32"/>
      <c r="G425" s="32"/>
      <c r="H425" s="32"/>
      <c r="I425" s="32"/>
      <c r="J425" s="32"/>
      <c r="K425" s="32"/>
      <c r="L425" s="32"/>
      <c r="M425" s="32"/>
      <c r="N425" s="33"/>
    </row>
    <row r="426" spans="1:14" ht="24" customHeight="1">
      <c r="A426" s="188">
        <v>16</v>
      </c>
      <c r="B426" s="38" t="str">
        <f>VLOOKUP($A$406,$V$4:$AT$39,10)</f>
        <v>-</v>
      </c>
      <c r="C426" s="30"/>
      <c r="D426" s="31" t="str">
        <f>VLOOKUP($A$406,$V$4:$AT$39,18)</f>
        <v>-</v>
      </c>
      <c r="E426" s="32"/>
      <c r="F426" s="32"/>
      <c r="G426" s="32"/>
      <c r="H426" s="32"/>
      <c r="I426" s="32"/>
      <c r="J426" s="32"/>
      <c r="K426" s="32"/>
      <c r="L426" s="32"/>
      <c r="M426" s="32"/>
      <c r="N426" s="33"/>
    </row>
    <row r="427" spans="1:14" ht="24" customHeight="1">
      <c r="A427" s="188">
        <v>17</v>
      </c>
      <c r="B427" s="38" t="str">
        <f>VLOOKUP($A$406,$V$4:$AT$39,11)</f>
        <v>-</v>
      </c>
      <c r="C427" s="30"/>
      <c r="D427" s="31" t="str">
        <f>VLOOKUP($A$406,$V$4:$AT$39,19)</f>
        <v>-</v>
      </c>
      <c r="E427" s="32"/>
      <c r="F427" s="32"/>
      <c r="G427" s="32"/>
      <c r="H427" s="32"/>
      <c r="I427" s="32"/>
      <c r="J427" s="32"/>
      <c r="K427" s="32"/>
      <c r="L427" s="32"/>
      <c r="M427" s="32"/>
      <c r="N427" s="33"/>
    </row>
    <row r="428" spans="1:14" ht="24" customHeight="1">
      <c r="A428" s="188">
        <v>18</v>
      </c>
      <c r="B428" s="38" t="str">
        <f>VLOOKUP($A$406,$V$4:$AT$39,12)</f>
        <v>-</v>
      </c>
      <c r="C428" s="30"/>
      <c r="D428" s="31" t="str">
        <f>VLOOKUP($A$406,$V$4:$AT$39,20)</f>
        <v>-</v>
      </c>
      <c r="E428" s="32"/>
      <c r="F428" s="32"/>
      <c r="G428" s="32"/>
      <c r="H428" s="32"/>
      <c r="I428" s="32"/>
      <c r="J428" s="32"/>
      <c r="K428" s="32"/>
      <c r="L428" s="32"/>
      <c r="M428" s="32"/>
      <c r="N428" s="33"/>
    </row>
    <row r="429" spans="1:14" s="363" customFormat="1" ht="24" customHeight="1">
      <c r="A429" s="188">
        <v>19</v>
      </c>
      <c r="B429" s="38" t="str">
        <f>VLOOKUP($A$406,$V$4:$AT$39,13)</f>
        <v>-</v>
      </c>
      <c r="C429" s="30"/>
      <c r="D429" s="31" t="str">
        <f>VLOOKUP($A$406,$V$4:$AT$39,21)</f>
        <v>-</v>
      </c>
      <c r="E429" s="32"/>
      <c r="F429" s="32"/>
      <c r="G429" s="32"/>
      <c r="H429" s="32"/>
      <c r="I429" s="32"/>
      <c r="J429" s="32"/>
      <c r="K429" s="32"/>
      <c r="L429" s="32"/>
      <c r="M429" s="32"/>
      <c r="N429" s="33"/>
    </row>
    <row r="430" spans="1:14" s="363" customFormat="1" ht="24" customHeight="1">
      <c r="A430" s="188">
        <v>20</v>
      </c>
      <c r="B430" s="38" t="str">
        <f>VLOOKUP($A$406,$V$4:$AT$39,14)</f>
        <v>-</v>
      </c>
      <c r="C430" s="30"/>
      <c r="D430" s="31" t="str">
        <f>VLOOKUP($A$406,$V$4:$AT$39,22)</f>
        <v>-</v>
      </c>
      <c r="E430" s="32"/>
      <c r="F430" s="32"/>
      <c r="G430" s="32"/>
      <c r="H430" s="32"/>
      <c r="I430" s="32"/>
      <c r="J430" s="32"/>
      <c r="K430" s="32"/>
      <c r="L430" s="32"/>
      <c r="M430" s="32"/>
      <c r="N430" s="33"/>
    </row>
    <row r="431" spans="1:14" s="363" customFormat="1" ht="24" customHeight="1">
      <c r="A431" s="188">
        <v>21</v>
      </c>
      <c r="B431" s="38" t="str">
        <f>VLOOKUP($A$406,$V$4:$AT$39,15)</f>
        <v>-</v>
      </c>
      <c r="C431" s="30"/>
      <c r="D431" s="31" t="str">
        <f>VLOOKUP($A$406,$V$4:$AT$39,23)</f>
        <v>-</v>
      </c>
      <c r="E431" s="32"/>
      <c r="F431" s="32"/>
      <c r="G431" s="32"/>
      <c r="H431" s="32"/>
      <c r="I431" s="32"/>
      <c r="J431" s="32"/>
      <c r="K431" s="32"/>
      <c r="L431" s="32"/>
      <c r="M431" s="32"/>
      <c r="N431" s="33"/>
    </row>
    <row r="432" spans="1:14" s="363" customFormat="1" ht="24" customHeight="1">
      <c r="A432" s="188">
        <v>22</v>
      </c>
      <c r="B432" s="38"/>
      <c r="C432" s="30"/>
      <c r="D432" s="31"/>
      <c r="E432" s="32"/>
      <c r="F432" s="32"/>
      <c r="G432" s="32"/>
      <c r="H432" s="32"/>
      <c r="I432" s="32"/>
      <c r="J432" s="32"/>
      <c r="K432" s="32"/>
      <c r="L432" s="32"/>
      <c r="M432" s="32"/>
      <c r="N432" s="33"/>
    </row>
    <row r="433" spans="1:14" s="363" customFormat="1" ht="24" customHeight="1">
      <c r="A433" s="188">
        <v>23</v>
      </c>
      <c r="B433" s="38"/>
      <c r="C433" s="30"/>
      <c r="D433" s="31"/>
      <c r="E433" s="32"/>
      <c r="F433" s="32"/>
      <c r="G433" s="32"/>
      <c r="H433" s="32"/>
      <c r="I433" s="32"/>
      <c r="J433" s="32"/>
      <c r="K433" s="32"/>
      <c r="L433" s="32"/>
      <c r="M433" s="32"/>
      <c r="N433" s="33"/>
    </row>
    <row r="434" spans="1:14" ht="24" customHeight="1">
      <c r="A434" s="498">
        <v>24</v>
      </c>
      <c r="B434" s="38"/>
      <c r="C434" s="30"/>
      <c r="D434" s="31"/>
      <c r="E434" s="32"/>
      <c r="F434" s="32"/>
      <c r="G434" s="32"/>
      <c r="H434" s="32"/>
      <c r="I434" s="32"/>
      <c r="J434" s="32"/>
      <c r="K434" s="32"/>
      <c r="L434" s="32"/>
      <c r="M434" s="32"/>
      <c r="N434" s="33"/>
    </row>
    <row r="435" spans="1:14" ht="24" customHeight="1" thickBot="1">
      <c r="A435" s="190">
        <v>25</v>
      </c>
      <c r="B435" s="39"/>
      <c r="C435" s="40"/>
      <c r="D435" s="41"/>
      <c r="E435" s="42"/>
      <c r="F435" s="42"/>
      <c r="G435" s="42"/>
      <c r="H435" s="42"/>
      <c r="I435" s="42"/>
      <c r="J435" s="42"/>
      <c r="K435" s="42"/>
      <c r="L435" s="42"/>
      <c r="M435" s="42"/>
      <c r="N435" s="43"/>
    </row>
    <row r="436" spans="1:14" ht="24" customHeight="1" thickBot="1">
      <c r="A436" s="191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</row>
    <row r="437" spans="1:14" ht="24" customHeight="1">
      <c r="A437" s="490" t="str">
        <f>VLOOKUP($A$406,$V$4:$AT$39,24)</f>
        <v>Senior men (Pit 2)</v>
      </c>
      <c r="B437" s="44"/>
      <c r="C437" s="44"/>
      <c r="D437" s="44"/>
      <c r="E437" s="44"/>
      <c r="F437" s="45"/>
      <c r="G437" s="533" t="str">
        <f aca="true" t="shared" si="0" ref="G437:N437">VLOOKUP(11,$V$4:$AT$39,24)</f>
        <v>U17 Men </v>
      </c>
      <c r="H437" s="534" t="str">
        <f t="shared" si="0"/>
        <v>U17 Men </v>
      </c>
      <c r="I437" s="534" t="str">
        <f t="shared" si="0"/>
        <v>U17 Men </v>
      </c>
      <c r="J437" s="534" t="str">
        <f t="shared" si="0"/>
        <v>U17 Men </v>
      </c>
      <c r="K437" s="534" t="str">
        <f t="shared" si="0"/>
        <v>U17 Men </v>
      </c>
      <c r="L437" s="534" t="str">
        <f t="shared" si="0"/>
        <v>U17 Men </v>
      </c>
      <c r="M437" s="534" t="str">
        <f t="shared" si="0"/>
        <v>U17 Men </v>
      </c>
      <c r="N437" s="535" t="str">
        <f t="shared" si="0"/>
        <v>U17 Men </v>
      </c>
    </row>
    <row r="438" spans="1:14" ht="24" customHeight="1">
      <c r="A438" s="193" t="s">
        <v>51</v>
      </c>
      <c r="B438" s="48" t="s">
        <v>21</v>
      </c>
      <c r="C438" s="49" t="s">
        <v>22</v>
      </c>
      <c r="D438" s="49" t="s">
        <v>23</v>
      </c>
      <c r="E438" s="50" t="s">
        <v>52</v>
      </c>
      <c r="F438" s="51"/>
      <c r="G438" s="52" t="s">
        <v>51</v>
      </c>
      <c r="H438" s="48" t="s">
        <v>53</v>
      </c>
      <c r="I438" s="509" t="s">
        <v>22</v>
      </c>
      <c r="J438" s="510"/>
      <c r="K438" s="511"/>
      <c r="L438" s="512" t="s">
        <v>23</v>
      </c>
      <c r="M438" s="513"/>
      <c r="N438" s="53" t="s">
        <v>52</v>
      </c>
    </row>
    <row r="439" spans="1:14" ht="24" customHeight="1">
      <c r="A439" s="194" t="s">
        <v>54</v>
      </c>
      <c r="B439" s="32"/>
      <c r="C439" s="32"/>
      <c r="D439" s="32"/>
      <c r="E439" s="55"/>
      <c r="F439" s="56"/>
      <c r="G439" s="54" t="s">
        <v>54</v>
      </c>
      <c r="H439" s="32"/>
      <c r="I439" s="509"/>
      <c r="J439" s="510"/>
      <c r="K439" s="511"/>
      <c r="L439" s="512"/>
      <c r="M439" s="513"/>
      <c r="N439" s="57"/>
    </row>
    <row r="440" spans="1:14" ht="24" customHeight="1">
      <c r="A440" s="194" t="s">
        <v>57</v>
      </c>
      <c r="B440" s="32"/>
      <c r="C440" s="32"/>
      <c r="D440" s="32"/>
      <c r="E440" s="55"/>
      <c r="F440" s="56"/>
      <c r="G440" s="54" t="s">
        <v>57</v>
      </c>
      <c r="H440" s="32"/>
      <c r="I440" s="509"/>
      <c r="J440" s="510"/>
      <c r="K440" s="511"/>
      <c r="L440" s="512"/>
      <c r="M440" s="513"/>
      <c r="N440" s="57"/>
    </row>
    <row r="441" spans="1:14" ht="24" customHeight="1">
      <c r="A441" s="194" t="s">
        <v>59</v>
      </c>
      <c r="B441" s="32"/>
      <c r="C441" s="32"/>
      <c r="D441" s="32"/>
      <c r="E441" s="55"/>
      <c r="F441" s="56"/>
      <c r="G441" s="54" t="s">
        <v>59</v>
      </c>
      <c r="H441" s="32"/>
      <c r="I441" s="509"/>
      <c r="J441" s="510"/>
      <c r="K441" s="511"/>
      <c r="L441" s="512"/>
      <c r="M441" s="513"/>
      <c r="N441" s="57"/>
    </row>
    <row r="442" spans="1:14" ht="24" customHeight="1">
      <c r="A442" s="194" t="s">
        <v>61</v>
      </c>
      <c r="B442" s="32"/>
      <c r="C442" s="32"/>
      <c r="D442" s="32"/>
      <c r="E442" s="55"/>
      <c r="F442" s="56"/>
      <c r="G442" s="54" t="s">
        <v>61</v>
      </c>
      <c r="H442" s="32"/>
      <c r="I442" s="509"/>
      <c r="J442" s="510"/>
      <c r="K442" s="511"/>
      <c r="L442" s="512"/>
      <c r="M442" s="513"/>
      <c r="N442" s="57"/>
    </row>
    <row r="443" spans="1:14" ht="24" customHeight="1">
      <c r="A443" s="194" t="s">
        <v>62</v>
      </c>
      <c r="B443" s="32"/>
      <c r="C443" s="32"/>
      <c r="D443" s="32"/>
      <c r="E443" s="55"/>
      <c r="F443" s="56"/>
      <c r="G443" s="54" t="s">
        <v>62</v>
      </c>
      <c r="H443" s="32"/>
      <c r="I443" s="509"/>
      <c r="J443" s="510"/>
      <c r="K443" s="511"/>
      <c r="L443" s="512"/>
      <c r="M443" s="513"/>
      <c r="N443" s="57"/>
    </row>
    <row r="444" spans="1:14" ht="24" customHeight="1">
      <c r="A444" s="194" t="s">
        <v>63</v>
      </c>
      <c r="B444" s="32"/>
      <c r="C444" s="32"/>
      <c r="D444" s="32"/>
      <c r="E444" s="55"/>
      <c r="F444" s="56"/>
      <c r="G444" s="54" t="s">
        <v>63</v>
      </c>
      <c r="H444" s="32"/>
      <c r="I444" s="509"/>
      <c r="J444" s="510"/>
      <c r="K444" s="511"/>
      <c r="L444" s="512"/>
      <c r="M444" s="513"/>
      <c r="N444" s="57"/>
    </row>
    <row r="445" spans="1:14" ht="24" customHeight="1">
      <c r="A445" s="194" t="s">
        <v>64</v>
      </c>
      <c r="B445" s="32"/>
      <c r="C445" s="32"/>
      <c r="D445" s="32"/>
      <c r="E445" s="55"/>
      <c r="F445" s="56"/>
      <c r="G445" s="54" t="s">
        <v>64</v>
      </c>
      <c r="H445" s="32"/>
      <c r="I445" s="509"/>
      <c r="J445" s="510"/>
      <c r="K445" s="511"/>
      <c r="L445" s="512"/>
      <c r="M445" s="513"/>
      <c r="N445" s="57"/>
    </row>
    <row r="446" spans="1:14" ht="24" customHeight="1" thickBot="1">
      <c r="A446" s="195" t="s">
        <v>65</v>
      </c>
      <c r="B446" s="42"/>
      <c r="C446" s="42"/>
      <c r="D446" s="42"/>
      <c r="E446" s="60"/>
      <c r="F446" s="56"/>
      <c r="G446" s="59" t="s">
        <v>65</v>
      </c>
      <c r="H446" s="42"/>
      <c r="I446" s="504"/>
      <c r="J446" s="505"/>
      <c r="K446" s="506"/>
      <c r="L446" s="507"/>
      <c r="M446" s="508"/>
      <c r="N446" s="61"/>
    </row>
    <row r="447" ht="24" customHeight="1">
      <c r="F447" s="19"/>
    </row>
    <row r="448" spans="1:14" ht="24" customHeight="1">
      <c r="A448" s="196" t="s">
        <v>66</v>
      </c>
      <c r="B448" s="62"/>
      <c r="C448" s="55" t="s">
        <v>67</v>
      </c>
      <c r="D448" s="63"/>
      <c r="E448" s="63"/>
      <c r="F448" s="63"/>
      <c r="G448" s="63"/>
      <c r="H448" s="64"/>
      <c r="I448" s="32" t="s">
        <v>68</v>
      </c>
      <c r="J448" s="55" t="s">
        <v>69</v>
      </c>
      <c r="K448" s="62"/>
      <c r="L448" s="63"/>
      <c r="M448" s="63"/>
      <c r="N448" s="64"/>
    </row>
    <row r="452" ht="15">
      <c r="A452" s="69">
        <v>12</v>
      </c>
    </row>
    <row r="453" spans="1:14" ht="24" customHeight="1">
      <c r="A453" s="184" t="s">
        <v>0</v>
      </c>
      <c r="B453" s="4"/>
      <c r="C453" s="5"/>
      <c r="D453" s="6" t="s">
        <v>1</v>
      </c>
      <c r="E453" s="7">
        <f>VLOOKUP($A$452,$V$4:$AT$39,4)</f>
        <v>11.15</v>
      </c>
      <c r="F453" s="8"/>
      <c r="G453" s="9" t="s">
        <v>2</v>
      </c>
      <c r="H453" s="4" t="str">
        <f>Teamsetup!$B$19</f>
        <v>-</v>
      </c>
      <c r="I453" s="4"/>
      <c r="J453" s="5"/>
      <c r="K453" s="10" t="s">
        <v>3</v>
      </c>
      <c r="L453" s="11"/>
      <c r="M453" s="11"/>
      <c r="N453" s="12"/>
    </row>
    <row r="454" spans="1:14" ht="24" customHeight="1" thickBot="1">
      <c r="A454" s="185" t="s">
        <v>4</v>
      </c>
      <c r="B454" s="13"/>
      <c r="C454" s="14" t="str">
        <f>VLOOKUP($A$452,$V$4:$AT$39,2)</f>
        <v>Triplejump</v>
      </c>
      <c r="D454" s="15" t="str">
        <f>VLOOKUP($A$452,$V$4:$AT$39,3)</f>
        <v>Sen Women/U17W</v>
      </c>
      <c r="E454" s="8"/>
      <c r="F454" s="8" t="s">
        <v>5</v>
      </c>
      <c r="G454" s="538" t="str">
        <f>Teamsetup!$D$19</f>
        <v>-</v>
      </c>
      <c r="H454" s="539"/>
      <c r="I454" s="8"/>
      <c r="J454" s="16" t="s">
        <v>6</v>
      </c>
      <c r="K454" s="17"/>
      <c r="L454" s="18"/>
      <c r="M454" s="519" t="str">
        <f>IF(Teamsetup!$C$13=6,VLOOKUP($A$452,$V$4:$AT$39,6),IF(Teamsetup!$C$13&lt;&gt;6,VLOOKUP($A$452,$V$4:$AT$39,7)))</f>
        <v>-</v>
      </c>
      <c r="N454" s="520" t="str">
        <f>IF($Q$6=6,VLOOKUP($A$1,$V$4:$AQ$39,6),IF($Q$6&lt;&gt;6,VLOOKUP($A$1,$V$4:$AQ$39,7)))</f>
        <v>-</v>
      </c>
    </row>
    <row r="455" spans="1:14" ht="24" customHeight="1">
      <c r="A455" s="186"/>
      <c r="B455" s="23"/>
      <c r="C455" s="24" t="s">
        <v>11</v>
      </c>
      <c r="D455" s="25" t="str">
        <f>VLOOKUP($A$452,$V$4:$AT$39,5)</f>
        <v>.</v>
      </c>
      <c r="E455" s="521" t="s">
        <v>12</v>
      </c>
      <c r="F455" s="522"/>
      <c r="G455" s="521" t="s">
        <v>13</v>
      </c>
      <c r="H455" s="522"/>
      <c r="I455" s="521" t="s">
        <v>14</v>
      </c>
      <c r="J455" s="522"/>
      <c r="K455" s="523" t="s">
        <v>15</v>
      </c>
      <c r="L455" s="524"/>
      <c r="M455" s="525" t="s">
        <v>16</v>
      </c>
      <c r="N455" s="527" t="s">
        <v>17</v>
      </c>
    </row>
    <row r="456" spans="1:14" ht="24" customHeight="1">
      <c r="A456" s="187"/>
      <c r="B456" s="28" t="s">
        <v>21</v>
      </c>
      <c r="C456" s="29" t="s">
        <v>22</v>
      </c>
      <c r="D456" s="29" t="s">
        <v>23</v>
      </c>
      <c r="E456" s="514" t="s">
        <v>24</v>
      </c>
      <c r="F456" s="515"/>
      <c r="G456" s="514" t="s">
        <v>24</v>
      </c>
      <c r="H456" s="515"/>
      <c r="I456" s="514" t="s">
        <v>24</v>
      </c>
      <c r="J456" s="515"/>
      <c r="K456" s="514" t="s">
        <v>24</v>
      </c>
      <c r="L456" s="515"/>
      <c r="M456" s="526"/>
      <c r="N456" s="528"/>
    </row>
    <row r="457" spans="1:14" s="363" customFormat="1" ht="24" customHeight="1">
      <c r="A457" s="188">
        <v>1</v>
      </c>
      <c r="B457" s="497"/>
      <c r="C457" s="499" t="str">
        <f>VLOOKUP($A$452,$V$4:$AT$39,24)</f>
        <v>Senior Women</v>
      </c>
      <c r="D457" s="29"/>
      <c r="E457" s="491"/>
      <c r="F457" s="492"/>
      <c r="G457" s="491"/>
      <c r="H457" s="492"/>
      <c r="I457" s="491"/>
      <c r="J457" s="492"/>
      <c r="K457" s="491"/>
      <c r="L457" s="492"/>
      <c r="M457" s="493"/>
      <c r="N457" s="494"/>
    </row>
    <row r="458" spans="1:14" ht="24" customHeight="1">
      <c r="A458" s="188">
        <v>2</v>
      </c>
      <c r="B458" s="8" t="str">
        <f>VLOOKUP($A$452,$V$4:$AT$39,8)</f>
        <v>-</v>
      </c>
      <c r="C458" s="30"/>
      <c r="D458" s="31" t="str">
        <f>VLOOKUP($A$452,$V$4:$AT$39,16)</f>
        <v>-</v>
      </c>
      <c r="E458" s="32"/>
      <c r="F458" s="32"/>
      <c r="G458" s="32"/>
      <c r="H458" s="32"/>
      <c r="I458" s="32"/>
      <c r="J458" s="32"/>
      <c r="K458" s="32"/>
      <c r="L458" s="32"/>
      <c r="M458" s="32"/>
      <c r="N458" s="33"/>
    </row>
    <row r="459" spans="1:14" ht="24" customHeight="1">
      <c r="A459" s="188">
        <v>3</v>
      </c>
      <c r="B459" s="8" t="str">
        <f>VLOOKUP($A$452,$V$4:$AT$39,9)</f>
        <v>-</v>
      </c>
      <c r="C459" s="30"/>
      <c r="D459" s="8" t="str">
        <f>VLOOKUP($A$452,$V$4:$AT$39,17)</f>
        <v>-</v>
      </c>
      <c r="E459" s="32"/>
      <c r="F459" s="32"/>
      <c r="G459" s="32"/>
      <c r="H459" s="32"/>
      <c r="I459" s="32"/>
      <c r="J459" s="32"/>
      <c r="K459" s="32"/>
      <c r="L459" s="32"/>
      <c r="M459" s="32"/>
      <c r="N459" s="33"/>
    </row>
    <row r="460" spans="1:14" ht="24" customHeight="1">
      <c r="A460" s="188">
        <v>4</v>
      </c>
      <c r="B460" s="8" t="str">
        <f>VLOOKUP($A$452,$V$4:$AT$39,10)</f>
        <v>-</v>
      </c>
      <c r="C460" s="30"/>
      <c r="D460" s="8" t="str">
        <f>VLOOKUP($A$452,$V$4:$AT$39,18)</f>
        <v>-</v>
      </c>
      <c r="E460" s="32"/>
      <c r="F460" s="32"/>
      <c r="G460" s="32"/>
      <c r="H460" s="32"/>
      <c r="I460" s="32"/>
      <c r="J460" s="32"/>
      <c r="K460" s="32"/>
      <c r="L460" s="32"/>
      <c r="M460" s="32"/>
      <c r="N460" s="33"/>
    </row>
    <row r="461" spans="1:14" ht="24" customHeight="1">
      <c r="A461" s="188">
        <v>5</v>
      </c>
      <c r="B461" s="8" t="str">
        <f>VLOOKUP($A$452,$V$4:$AT$39,11)</f>
        <v>-</v>
      </c>
      <c r="C461" s="30"/>
      <c r="D461" s="8" t="str">
        <f>VLOOKUP($A$452,$V$4:$AT$39,19)</f>
        <v>-</v>
      </c>
      <c r="E461" s="32"/>
      <c r="F461" s="32"/>
      <c r="G461" s="32"/>
      <c r="H461" s="32"/>
      <c r="I461" s="32"/>
      <c r="J461" s="32"/>
      <c r="K461" s="32"/>
      <c r="L461" s="32"/>
      <c r="M461" s="32"/>
      <c r="N461" s="33"/>
    </row>
    <row r="462" spans="1:14" ht="24" customHeight="1">
      <c r="A462" s="188">
        <v>6</v>
      </c>
      <c r="B462" s="8" t="str">
        <f>VLOOKUP($A$452,$V$4:$AT$39,12)</f>
        <v>-</v>
      </c>
      <c r="C462" s="30"/>
      <c r="D462" s="8" t="str">
        <f>VLOOKUP($A$452,$V$4:$AT$39,20)</f>
        <v>-</v>
      </c>
      <c r="E462" s="32"/>
      <c r="F462" s="32"/>
      <c r="G462" s="32"/>
      <c r="H462" s="32"/>
      <c r="I462" s="32"/>
      <c r="J462" s="32"/>
      <c r="K462" s="32"/>
      <c r="L462" s="32"/>
      <c r="M462" s="32"/>
      <c r="N462" s="33"/>
    </row>
    <row r="463" spans="1:14" ht="24" customHeight="1">
      <c r="A463" s="188">
        <v>7</v>
      </c>
      <c r="B463" s="8" t="str">
        <f>VLOOKUP($A$452,$V$4:$AT$39,13)</f>
        <v>-</v>
      </c>
      <c r="C463" s="30"/>
      <c r="D463" s="8" t="str">
        <f>VLOOKUP($A$452,$V$4:$AT$39,21)</f>
        <v>-</v>
      </c>
      <c r="E463" s="32"/>
      <c r="F463" s="32"/>
      <c r="G463" s="32"/>
      <c r="H463" s="32"/>
      <c r="I463" s="32"/>
      <c r="J463" s="32"/>
      <c r="K463" s="32"/>
      <c r="L463" s="32"/>
      <c r="M463" s="32"/>
      <c r="N463" s="33"/>
    </row>
    <row r="464" spans="1:14" ht="24" customHeight="1">
      <c r="A464" s="188">
        <v>8</v>
      </c>
      <c r="B464" s="8" t="str">
        <f>VLOOKUP($A$452,$V$4:$AT$39,14)</f>
        <v>-</v>
      </c>
      <c r="C464" s="30"/>
      <c r="D464" s="8" t="str">
        <f>VLOOKUP($A$452,$V$4:$AT$39,22)</f>
        <v>-</v>
      </c>
      <c r="E464" s="32"/>
      <c r="F464" s="32"/>
      <c r="G464" s="32"/>
      <c r="H464" s="32"/>
      <c r="I464" s="32"/>
      <c r="J464" s="32"/>
      <c r="K464" s="32"/>
      <c r="L464" s="32"/>
      <c r="M464" s="32"/>
      <c r="N464" s="33"/>
    </row>
    <row r="465" spans="1:14" ht="24" customHeight="1">
      <c r="A465" s="188">
        <v>9</v>
      </c>
      <c r="B465" s="8" t="str">
        <f>VLOOKUP($A$452,$V$4:$AT$39,15)</f>
        <v>-</v>
      </c>
      <c r="C465" s="30"/>
      <c r="D465" s="30" t="str">
        <f>VLOOKUP($A$452,$V$4:$AT$39,23)</f>
        <v>-</v>
      </c>
      <c r="E465" s="32"/>
      <c r="F465" s="32"/>
      <c r="G465" s="32"/>
      <c r="H465" s="32"/>
      <c r="I465" s="32"/>
      <c r="J465" s="32"/>
      <c r="K465" s="32"/>
      <c r="L465" s="32"/>
      <c r="M465" s="32"/>
      <c r="N465" s="33"/>
    </row>
    <row r="466" spans="1:14" ht="24" customHeight="1">
      <c r="A466" s="188">
        <v>10</v>
      </c>
      <c r="B466" s="8"/>
      <c r="C466" s="30"/>
      <c r="D466" s="30"/>
      <c r="E466" s="32"/>
      <c r="F466" s="32"/>
      <c r="G466" s="32"/>
      <c r="H466" s="32"/>
      <c r="I466" s="32"/>
      <c r="J466" s="32"/>
      <c r="K466" s="32"/>
      <c r="L466" s="32"/>
      <c r="M466" s="32"/>
      <c r="N466" s="33"/>
    </row>
    <row r="467" spans="1:14" ht="24" customHeight="1">
      <c r="A467" s="188">
        <v>11</v>
      </c>
      <c r="B467" s="8"/>
      <c r="C467" s="30"/>
      <c r="D467" s="30"/>
      <c r="E467" s="32"/>
      <c r="F467" s="32"/>
      <c r="G467" s="32"/>
      <c r="H467" s="32"/>
      <c r="I467" s="32"/>
      <c r="J467" s="32"/>
      <c r="K467" s="32"/>
      <c r="L467" s="32"/>
      <c r="M467" s="32"/>
      <c r="N467" s="33"/>
    </row>
    <row r="468" spans="1:14" ht="24" customHeight="1">
      <c r="A468" s="188">
        <v>12</v>
      </c>
      <c r="B468" s="8"/>
      <c r="C468" s="30"/>
      <c r="D468" s="37"/>
      <c r="E468" s="32"/>
      <c r="F468" s="32"/>
      <c r="G468" s="32"/>
      <c r="H468" s="32"/>
      <c r="I468" s="32"/>
      <c r="J468" s="32"/>
      <c r="K468" s="32"/>
      <c r="L468" s="32"/>
      <c r="M468" s="32"/>
      <c r="N468" s="33"/>
    </row>
    <row r="469" spans="1:14" ht="24" customHeight="1">
      <c r="A469" s="188">
        <v>13</v>
      </c>
      <c r="B469" s="8"/>
      <c r="C469" s="500" t="str">
        <f>VLOOKUP(14,$V$4:$AS$39,24)</f>
        <v>U17 Women </v>
      </c>
      <c r="D469" s="489"/>
      <c r="E469" s="32"/>
      <c r="F469" s="32"/>
      <c r="G469" s="32"/>
      <c r="H469" s="32"/>
      <c r="I469" s="32"/>
      <c r="J469" s="32"/>
      <c r="K469" s="32"/>
      <c r="L469" s="32"/>
      <c r="M469" s="32"/>
      <c r="N469" s="33"/>
    </row>
    <row r="470" spans="1:14" ht="24" customHeight="1">
      <c r="A470" s="188">
        <v>14</v>
      </c>
      <c r="B470" s="8" t="str">
        <f>VLOOKUP($A$452,$V$4:$AT$39,8)</f>
        <v>-</v>
      </c>
      <c r="C470" s="30"/>
      <c r="D470" s="30" t="str">
        <f>VLOOKUP($A$452,$V$4:$AT$39,16)</f>
        <v>-</v>
      </c>
      <c r="E470" s="32"/>
      <c r="F470" s="32"/>
      <c r="G470" s="32"/>
      <c r="H470" s="32"/>
      <c r="I470" s="32"/>
      <c r="J470" s="32"/>
      <c r="K470" s="32"/>
      <c r="L470" s="32"/>
      <c r="M470" s="32"/>
      <c r="N470" s="33"/>
    </row>
    <row r="471" spans="1:14" ht="24" customHeight="1">
      <c r="A471" s="188">
        <v>15</v>
      </c>
      <c r="B471" s="8" t="str">
        <f>VLOOKUP($A$452,$V$4:$AT$39,9)</f>
        <v>-</v>
      </c>
      <c r="C471" s="30"/>
      <c r="D471" s="30" t="str">
        <f>VLOOKUP($A$452,$V$4:$AT$39,17)</f>
        <v>-</v>
      </c>
      <c r="E471" s="32"/>
      <c r="F471" s="32"/>
      <c r="G471" s="32"/>
      <c r="H471" s="32"/>
      <c r="I471" s="32"/>
      <c r="J471" s="32"/>
      <c r="K471" s="32"/>
      <c r="L471" s="32"/>
      <c r="M471" s="32"/>
      <c r="N471" s="33"/>
    </row>
    <row r="472" spans="1:14" ht="24" customHeight="1">
      <c r="A472" s="188">
        <v>16</v>
      </c>
      <c r="B472" s="38" t="str">
        <f>VLOOKUP($A$452,$V$4:$AT$39,10)</f>
        <v>-</v>
      </c>
      <c r="C472" s="30"/>
      <c r="D472" s="31" t="str">
        <f>VLOOKUP($A$452,$V$4:$AT$39,18)</f>
        <v>-</v>
      </c>
      <c r="E472" s="32"/>
      <c r="F472" s="32"/>
      <c r="G472" s="32"/>
      <c r="H472" s="32"/>
      <c r="I472" s="32"/>
      <c r="J472" s="32"/>
      <c r="K472" s="32"/>
      <c r="L472" s="32"/>
      <c r="M472" s="32"/>
      <c r="N472" s="33"/>
    </row>
    <row r="473" spans="1:14" ht="24" customHeight="1">
      <c r="A473" s="188">
        <v>17</v>
      </c>
      <c r="B473" s="38" t="str">
        <f>VLOOKUP($A$452,$V$4:$AT$39,11)</f>
        <v>-</v>
      </c>
      <c r="C473" s="30"/>
      <c r="D473" s="31" t="str">
        <f>VLOOKUP($A$452,$V$4:$AT$39,19)</f>
        <v>-</v>
      </c>
      <c r="E473" s="32"/>
      <c r="F473" s="32"/>
      <c r="G473" s="32"/>
      <c r="H473" s="32"/>
      <c r="I473" s="32"/>
      <c r="J473" s="32"/>
      <c r="K473" s="32"/>
      <c r="L473" s="32"/>
      <c r="M473" s="32"/>
      <c r="N473" s="33"/>
    </row>
    <row r="474" spans="1:14" ht="24" customHeight="1">
      <c r="A474" s="188">
        <v>18</v>
      </c>
      <c r="B474" s="38" t="str">
        <f>VLOOKUP($A$452,$V$4:$AT$39,12)</f>
        <v>-</v>
      </c>
      <c r="C474" s="30"/>
      <c r="D474" s="31" t="str">
        <f>VLOOKUP($A$452,$V$4:$AT$39,20)</f>
        <v>-</v>
      </c>
      <c r="E474" s="32"/>
      <c r="F474" s="32"/>
      <c r="G474" s="32"/>
      <c r="H474" s="32"/>
      <c r="I474" s="32"/>
      <c r="J474" s="32"/>
      <c r="K474" s="32"/>
      <c r="L474" s="32"/>
      <c r="M474" s="32"/>
      <c r="N474" s="33"/>
    </row>
    <row r="475" spans="1:14" s="363" customFormat="1" ht="24" customHeight="1">
      <c r="A475" s="188">
        <v>19</v>
      </c>
      <c r="B475" s="38" t="str">
        <f>VLOOKUP($A$452,$V$4:$AT$39,13)</f>
        <v>-</v>
      </c>
      <c r="C475" s="30"/>
      <c r="D475" s="31" t="str">
        <f>VLOOKUP($A$452,$V$4:$AT$39,21)</f>
        <v>-</v>
      </c>
      <c r="E475" s="32"/>
      <c r="F475" s="32"/>
      <c r="G475" s="32"/>
      <c r="H475" s="32"/>
      <c r="I475" s="32"/>
      <c r="J475" s="32"/>
      <c r="K475" s="32"/>
      <c r="L475" s="32"/>
      <c r="M475" s="32"/>
      <c r="N475" s="33"/>
    </row>
    <row r="476" spans="1:14" s="363" customFormat="1" ht="24" customHeight="1">
      <c r="A476" s="188">
        <v>20</v>
      </c>
      <c r="B476" s="38" t="str">
        <f>VLOOKUP($A$452,$V$4:$AT$39,14)</f>
        <v>-</v>
      </c>
      <c r="C476" s="30"/>
      <c r="D476" s="31" t="str">
        <f>VLOOKUP($A$452,$V$4:$AT$39,22)</f>
        <v>-</v>
      </c>
      <c r="E476" s="32"/>
      <c r="F476" s="32"/>
      <c r="G476" s="32"/>
      <c r="H476" s="32"/>
      <c r="I476" s="32"/>
      <c r="J476" s="32"/>
      <c r="K476" s="32"/>
      <c r="L476" s="32"/>
      <c r="M476" s="32"/>
      <c r="N476" s="33"/>
    </row>
    <row r="477" spans="1:14" s="363" customFormat="1" ht="24" customHeight="1">
      <c r="A477" s="188">
        <v>21</v>
      </c>
      <c r="B477" s="38" t="str">
        <f>VLOOKUP($A$452,$V$4:$AT$39,15)</f>
        <v>-</v>
      </c>
      <c r="C477" s="30"/>
      <c r="D477" s="31" t="str">
        <f>VLOOKUP($A$452,$V$4:$AT$39,23)</f>
        <v>-</v>
      </c>
      <c r="E477" s="32"/>
      <c r="F477" s="32"/>
      <c r="G477" s="32"/>
      <c r="H477" s="32"/>
      <c r="I477" s="32"/>
      <c r="J477" s="32"/>
      <c r="K477" s="32"/>
      <c r="L477" s="32"/>
      <c r="M477" s="32"/>
      <c r="N477" s="33"/>
    </row>
    <row r="478" spans="1:14" s="363" customFormat="1" ht="24" customHeight="1">
      <c r="A478" s="188">
        <v>22</v>
      </c>
      <c r="B478" s="38"/>
      <c r="C478" s="30"/>
      <c r="D478" s="31"/>
      <c r="E478" s="32"/>
      <c r="F478" s="32"/>
      <c r="G478" s="32"/>
      <c r="H478" s="32"/>
      <c r="I478" s="32"/>
      <c r="J478" s="32"/>
      <c r="K478" s="32"/>
      <c r="L478" s="32"/>
      <c r="M478" s="32"/>
      <c r="N478" s="33"/>
    </row>
    <row r="479" spans="1:14" s="363" customFormat="1" ht="24" customHeight="1">
      <c r="A479" s="188">
        <v>23</v>
      </c>
      <c r="B479" s="38"/>
      <c r="C479" s="30"/>
      <c r="D479" s="31"/>
      <c r="E479" s="32"/>
      <c r="F479" s="32"/>
      <c r="G479" s="32"/>
      <c r="H479" s="32"/>
      <c r="I479" s="32"/>
      <c r="J479" s="32"/>
      <c r="K479" s="32"/>
      <c r="L479" s="32"/>
      <c r="M479" s="32"/>
      <c r="N479" s="33"/>
    </row>
    <row r="480" spans="1:14" ht="24" customHeight="1">
      <c r="A480" s="498">
        <v>24</v>
      </c>
      <c r="B480" s="38"/>
      <c r="C480" s="30"/>
      <c r="D480" s="31"/>
      <c r="E480" s="32"/>
      <c r="F480" s="32"/>
      <c r="G480" s="32"/>
      <c r="H480" s="32"/>
      <c r="I480" s="32"/>
      <c r="J480" s="32"/>
      <c r="K480" s="32"/>
      <c r="L480" s="32"/>
      <c r="M480" s="32"/>
      <c r="N480" s="33"/>
    </row>
    <row r="481" spans="1:14" ht="24" customHeight="1" thickBot="1">
      <c r="A481" s="190">
        <v>25</v>
      </c>
      <c r="B481" s="39"/>
      <c r="C481" s="40"/>
      <c r="D481" s="41"/>
      <c r="E481" s="42"/>
      <c r="F481" s="42"/>
      <c r="G481" s="42"/>
      <c r="H481" s="42"/>
      <c r="I481" s="42"/>
      <c r="J481" s="42"/>
      <c r="K481" s="42"/>
      <c r="L481" s="42"/>
      <c r="M481" s="42"/>
      <c r="N481" s="43"/>
    </row>
    <row r="482" spans="1:14" ht="24" customHeight="1" thickBot="1">
      <c r="A482" s="191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</row>
    <row r="483" spans="1:14" ht="24" customHeight="1">
      <c r="A483" s="490" t="str">
        <f>VLOOKUP($A$452,$V$4:$AT$39,24)</f>
        <v>Senior Women</v>
      </c>
      <c r="B483" s="44"/>
      <c r="C483" s="44"/>
      <c r="D483" s="44"/>
      <c r="E483" s="44"/>
      <c r="F483" s="45"/>
      <c r="G483" s="533" t="str">
        <f>VLOOKUP(14,$V$4:$AT$39,24)</f>
        <v>U17 Women </v>
      </c>
      <c r="H483" s="534" t="e">
        <f>VLOOKUP(#REF!,$V$4:$AT$39,24)</f>
        <v>#REF!</v>
      </c>
      <c r="I483" s="534" t="e">
        <f>VLOOKUP(#REF!,$V$4:$AT$39,24)</f>
        <v>#REF!</v>
      </c>
      <c r="J483" s="534" t="e">
        <f>VLOOKUP(#REF!,$V$4:$AT$39,24)</f>
        <v>#REF!</v>
      </c>
      <c r="K483" s="534" t="e">
        <f>VLOOKUP(#REF!,$V$4:$AT$39,24)</f>
        <v>#REF!</v>
      </c>
      <c r="L483" s="534" t="e">
        <f>VLOOKUP(#REF!,$V$4:$AT$39,24)</f>
        <v>#REF!</v>
      </c>
      <c r="M483" s="534" t="e">
        <f>VLOOKUP(#REF!,$V$4:$AT$39,24)</f>
        <v>#REF!</v>
      </c>
      <c r="N483" s="535" t="e">
        <f>VLOOKUP(#REF!,$V$4:$AT$39,24)</f>
        <v>#REF!</v>
      </c>
    </row>
    <row r="484" spans="1:14" ht="24" customHeight="1">
      <c r="A484" s="193" t="s">
        <v>51</v>
      </c>
      <c r="B484" s="48" t="s">
        <v>21</v>
      </c>
      <c r="C484" s="49" t="s">
        <v>22</v>
      </c>
      <c r="D484" s="49" t="s">
        <v>23</v>
      </c>
      <c r="E484" s="50" t="s">
        <v>52</v>
      </c>
      <c r="F484" s="51"/>
      <c r="G484" s="52" t="s">
        <v>51</v>
      </c>
      <c r="H484" s="48" t="s">
        <v>53</v>
      </c>
      <c r="I484" s="509" t="s">
        <v>22</v>
      </c>
      <c r="J484" s="510"/>
      <c r="K484" s="511"/>
      <c r="L484" s="512" t="s">
        <v>23</v>
      </c>
      <c r="M484" s="513"/>
      <c r="N484" s="53" t="s">
        <v>52</v>
      </c>
    </row>
    <row r="485" spans="1:14" ht="24" customHeight="1">
      <c r="A485" s="194" t="s">
        <v>54</v>
      </c>
      <c r="B485" s="32"/>
      <c r="C485" s="32"/>
      <c r="D485" s="32"/>
      <c r="E485" s="55"/>
      <c r="F485" s="56"/>
      <c r="G485" s="54" t="s">
        <v>54</v>
      </c>
      <c r="H485" s="32"/>
      <c r="I485" s="509"/>
      <c r="J485" s="510"/>
      <c r="K485" s="511"/>
      <c r="L485" s="512"/>
      <c r="M485" s="513"/>
      <c r="N485" s="57"/>
    </row>
    <row r="486" spans="1:14" ht="24" customHeight="1">
      <c r="A486" s="194" t="s">
        <v>57</v>
      </c>
      <c r="B486" s="32"/>
      <c r="C486" s="32"/>
      <c r="D486" s="32"/>
      <c r="E486" s="55"/>
      <c r="F486" s="56"/>
      <c r="G486" s="54" t="s">
        <v>57</v>
      </c>
      <c r="H486" s="32"/>
      <c r="I486" s="509"/>
      <c r="J486" s="510"/>
      <c r="K486" s="511"/>
      <c r="L486" s="512"/>
      <c r="M486" s="513"/>
      <c r="N486" s="57"/>
    </row>
    <row r="487" spans="1:14" ht="24" customHeight="1">
      <c r="A487" s="194" t="s">
        <v>59</v>
      </c>
      <c r="B487" s="32"/>
      <c r="C487" s="32"/>
      <c r="D487" s="32"/>
      <c r="E487" s="55"/>
      <c r="F487" s="56"/>
      <c r="G487" s="54" t="s">
        <v>59</v>
      </c>
      <c r="H487" s="32"/>
      <c r="I487" s="509"/>
      <c r="J487" s="510"/>
      <c r="K487" s="511"/>
      <c r="L487" s="512"/>
      <c r="M487" s="513"/>
      <c r="N487" s="57"/>
    </row>
    <row r="488" spans="1:14" ht="24" customHeight="1">
      <c r="A488" s="194" t="s">
        <v>61</v>
      </c>
      <c r="B488" s="32"/>
      <c r="C488" s="32"/>
      <c r="D488" s="32"/>
      <c r="E488" s="55"/>
      <c r="F488" s="56"/>
      <c r="G488" s="54" t="s">
        <v>61</v>
      </c>
      <c r="H488" s="32"/>
      <c r="I488" s="509"/>
      <c r="J488" s="510"/>
      <c r="K488" s="511"/>
      <c r="L488" s="512"/>
      <c r="M488" s="513"/>
      <c r="N488" s="57"/>
    </row>
    <row r="489" spans="1:14" ht="24" customHeight="1">
      <c r="A489" s="194" t="s">
        <v>62</v>
      </c>
      <c r="B489" s="32"/>
      <c r="C489" s="32"/>
      <c r="D489" s="32"/>
      <c r="E489" s="55"/>
      <c r="F489" s="56"/>
      <c r="G489" s="54" t="s">
        <v>62</v>
      </c>
      <c r="H489" s="32"/>
      <c r="I489" s="509"/>
      <c r="J489" s="510"/>
      <c r="K489" s="511"/>
      <c r="L489" s="512"/>
      <c r="M489" s="513"/>
      <c r="N489" s="57"/>
    </row>
    <row r="490" spans="1:14" ht="24" customHeight="1">
      <c r="A490" s="194" t="s">
        <v>63</v>
      </c>
      <c r="B490" s="32"/>
      <c r="C490" s="32"/>
      <c r="D490" s="32"/>
      <c r="E490" s="55"/>
      <c r="F490" s="56"/>
      <c r="G490" s="54" t="s">
        <v>63</v>
      </c>
      <c r="H490" s="32"/>
      <c r="I490" s="509"/>
      <c r="J490" s="510"/>
      <c r="K490" s="511"/>
      <c r="L490" s="512"/>
      <c r="M490" s="513"/>
      <c r="N490" s="57"/>
    </row>
    <row r="491" spans="1:14" ht="24" customHeight="1">
      <c r="A491" s="194" t="s">
        <v>64</v>
      </c>
      <c r="B491" s="32"/>
      <c r="C491" s="32"/>
      <c r="D491" s="32"/>
      <c r="E491" s="55"/>
      <c r="F491" s="56"/>
      <c r="G491" s="54" t="s">
        <v>64</v>
      </c>
      <c r="H491" s="32"/>
      <c r="I491" s="509"/>
      <c r="J491" s="510"/>
      <c r="K491" s="511"/>
      <c r="L491" s="512"/>
      <c r="M491" s="513"/>
      <c r="N491" s="57"/>
    </row>
    <row r="492" spans="1:14" ht="24" customHeight="1" thickBot="1">
      <c r="A492" s="195" t="s">
        <v>65</v>
      </c>
      <c r="B492" s="42"/>
      <c r="C492" s="42"/>
      <c r="D492" s="42"/>
      <c r="E492" s="60"/>
      <c r="F492" s="56"/>
      <c r="G492" s="59" t="s">
        <v>65</v>
      </c>
      <c r="H492" s="42"/>
      <c r="I492" s="504"/>
      <c r="J492" s="505"/>
      <c r="K492" s="506"/>
      <c r="L492" s="507"/>
      <c r="M492" s="508"/>
      <c r="N492" s="61"/>
    </row>
    <row r="493" ht="24" customHeight="1">
      <c r="F493" s="19"/>
    </row>
    <row r="494" spans="1:14" ht="24" customHeight="1">
      <c r="A494" s="196" t="s">
        <v>66</v>
      </c>
      <c r="B494" s="62"/>
      <c r="C494" s="55" t="s">
        <v>67</v>
      </c>
      <c r="D494" s="63"/>
      <c r="E494" s="63"/>
      <c r="F494" s="63"/>
      <c r="G494" s="63"/>
      <c r="H494" s="64"/>
      <c r="I494" s="32" t="s">
        <v>68</v>
      </c>
      <c r="J494" s="55" t="s">
        <v>69</v>
      </c>
      <c r="K494" s="62"/>
      <c r="L494" s="63"/>
      <c r="M494" s="63"/>
      <c r="N494" s="64"/>
    </row>
    <row r="497" ht="15">
      <c r="A497" s="69">
        <v>13</v>
      </c>
    </row>
    <row r="498" spans="1:14" ht="24" customHeight="1">
      <c r="A498" s="184" t="s">
        <v>0</v>
      </c>
      <c r="B498" s="4"/>
      <c r="C498" s="5"/>
      <c r="D498" s="6" t="s">
        <v>1</v>
      </c>
      <c r="E498" s="7">
        <f>VLOOKUP($A$497,$V$4:$AT$39,4)</f>
        <v>11.15</v>
      </c>
      <c r="F498" s="8"/>
      <c r="G498" s="9" t="s">
        <v>2</v>
      </c>
      <c r="H498" s="4" t="str">
        <f>Teamsetup!$B$19</f>
        <v>-</v>
      </c>
      <c r="I498" s="4"/>
      <c r="J498" s="5"/>
      <c r="K498" s="10" t="s">
        <v>3</v>
      </c>
      <c r="L498" s="11"/>
      <c r="M498" s="11"/>
      <c r="N498" s="12"/>
    </row>
    <row r="499" spans="1:14" ht="24" customHeight="1" thickBot="1">
      <c r="A499" s="185" t="s">
        <v>4</v>
      </c>
      <c r="B499" s="13"/>
      <c r="C499" s="14" t="str">
        <f>VLOOKUP($A$497,$V$4:$AT$39,2)</f>
        <v>Triplejump</v>
      </c>
      <c r="D499" s="15" t="str">
        <f>VLOOKUP($A$497,$V$4:$AT$39,24)</f>
        <v>U15 Boys (Pit 2)</v>
      </c>
      <c r="E499" s="8"/>
      <c r="G499" s="8" t="s">
        <v>5</v>
      </c>
      <c r="H499" s="538" t="str">
        <f>Teamsetup!$D$19</f>
        <v>-</v>
      </c>
      <c r="I499" s="539"/>
      <c r="J499" s="16" t="s">
        <v>6</v>
      </c>
      <c r="K499" s="17"/>
      <c r="L499" s="18"/>
      <c r="M499" s="519" t="str">
        <f>IF(Teamsetup!$C$13=6,VLOOKUP($A$497,$V$4:$AT$39,6),IF(Teamsetup!$C$13&lt;&gt;6,VLOOKUP($A$497,$V$4:$AT$39,7)))</f>
        <v>-</v>
      </c>
      <c r="N499" s="520" t="str">
        <f>IF($Q$6=6,VLOOKUP($A$1,$V$4:$AQ$39,6),IF($Q$6&lt;&gt;6,VLOOKUP($A$1,$V$4:$AQ$39,7)))</f>
        <v>-</v>
      </c>
    </row>
    <row r="500" spans="1:14" ht="24" customHeight="1">
      <c r="A500" s="186"/>
      <c r="B500" s="23"/>
      <c r="C500" s="24" t="s">
        <v>11</v>
      </c>
      <c r="D500" s="25" t="str">
        <f>VLOOKUP($A$497,$V$4:$AT$39,5)</f>
        <v>.</v>
      </c>
      <c r="E500" s="521" t="s">
        <v>12</v>
      </c>
      <c r="F500" s="522"/>
      <c r="G500" s="521" t="s">
        <v>13</v>
      </c>
      <c r="H500" s="522"/>
      <c r="I500" s="521" t="s">
        <v>14</v>
      </c>
      <c r="J500" s="522"/>
      <c r="K500" s="523" t="s">
        <v>15</v>
      </c>
      <c r="L500" s="524"/>
      <c r="M500" s="525" t="s">
        <v>16</v>
      </c>
      <c r="N500" s="527" t="s">
        <v>17</v>
      </c>
    </row>
    <row r="501" spans="1:14" ht="24" customHeight="1">
      <c r="A501" s="187"/>
      <c r="B501" s="28" t="s">
        <v>21</v>
      </c>
      <c r="C501" s="29" t="s">
        <v>22</v>
      </c>
      <c r="D501" s="29" t="s">
        <v>23</v>
      </c>
      <c r="E501" s="514" t="s">
        <v>24</v>
      </c>
      <c r="F501" s="515"/>
      <c r="G501" s="514" t="s">
        <v>24</v>
      </c>
      <c r="H501" s="515"/>
      <c r="I501" s="514" t="s">
        <v>24</v>
      </c>
      <c r="J501" s="515"/>
      <c r="K501" s="514" t="s">
        <v>24</v>
      </c>
      <c r="L501" s="515"/>
      <c r="M501" s="526"/>
      <c r="N501" s="528"/>
    </row>
    <row r="502" spans="1:14" ht="24" customHeight="1">
      <c r="A502" s="188">
        <v>1</v>
      </c>
      <c r="B502" s="8" t="str">
        <f>VLOOKUP($A$497,$V$4:$AT$39,8)</f>
        <v>-</v>
      </c>
      <c r="C502" s="30"/>
      <c r="D502" s="31" t="str">
        <f>VLOOKUP($A$497,$V$4:$AT$39,16)</f>
        <v>-</v>
      </c>
      <c r="E502" s="32"/>
      <c r="F502" s="32"/>
      <c r="G502" s="32"/>
      <c r="H502" s="32"/>
      <c r="I502" s="32"/>
      <c r="J502" s="32"/>
      <c r="K502" s="32"/>
      <c r="L502" s="32"/>
      <c r="M502" s="32"/>
      <c r="N502" s="33"/>
    </row>
    <row r="503" spans="1:14" ht="24" customHeight="1">
      <c r="A503" s="188">
        <v>2</v>
      </c>
      <c r="B503" s="8" t="str">
        <f>VLOOKUP($A$497,$V$4:$AT$39,9)</f>
        <v>-</v>
      </c>
      <c r="C503" s="30"/>
      <c r="D503" s="8" t="str">
        <f>VLOOKUP($A$497,$V$4:$AT$39,17)</f>
        <v>-</v>
      </c>
      <c r="E503" s="32"/>
      <c r="F503" s="32"/>
      <c r="G503" s="32"/>
      <c r="H503" s="32"/>
      <c r="I503" s="32"/>
      <c r="J503" s="32"/>
      <c r="K503" s="32"/>
      <c r="L503" s="32"/>
      <c r="M503" s="32"/>
      <c r="N503" s="33"/>
    </row>
    <row r="504" spans="1:14" ht="24" customHeight="1">
      <c r="A504" s="188">
        <v>3</v>
      </c>
      <c r="B504" s="8" t="str">
        <f>VLOOKUP($A$497,$V$4:$AT$39,10)</f>
        <v>-</v>
      </c>
      <c r="C504" s="30"/>
      <c r="D504" s="8" t="str">
        <f>VLOOKUP($A$497,$V$4:$AT$39,18)</f>
        <v>-</v>
      </c>
      <c r="E504" s="32"/>
      <c r="F504" s="32"/>
      <c r="G504" s="32"/>
      <c r="H504" s="32"/>
      <c r="I504" s="32"/>
      <c r="J504" s="32"/>
      <c r="K504" s="32"/>
      <c r="L504" s="32"/>
      <c r="M504" s="32"/>
      <c r="N504" s="33"/>
    </row>
    <row r="505" spans="1:14" ht="24" customHeight="1">
      <c r="A505" s="188">
        <v>4</v>
      </c>
      <c r="B505" s="8" t="str">
        <f>VLOOKUP($A$497,$V$4:$AT$39,11)</f>
        <v>-</v>
      </c>
      <c r="C505" s="30"/>
      <c r="D505" s="8" t="str">
        <f>VLOOKUP($A$497,$V$4:$AT$39,19)</f>
        <v>-</v>
      </c>
      <c r="E505" s="32"/>
      <c r="F505" s="32"/>
      <c r="G505" s="32"/>
      <c r="H505" s="32"/>
      <c r="I505" s="32"/>
      <c r="J505" s="32"/>
      <c r="K505" s="32"/>
      <c r="L505" s="32"/>
      <c r="M505" s="32"/>
      <c r="N505" s="33"/>
    </row>
    <row r="506" spans="1:14" ht="24" customHeight="1">
      <c r="A506" s="188">
        <v>5</v>
      </c>
      <c r="B506" s="8" t="str">
        <f>VLOOKUP($A$497,$V$4:$AT$39,12)</f>
        <v>-</v>
      </c>
      <c r="C506" s="30"/>
      <c r="D506" s="8" t="str">
        <f>VLOOKUP($A$497,$V$4:$AT$39,20)</f>
        <v>-</v>
      </c>
      <c r="E506" s="32"/>
      <c r="F506" s="32"/>
      <c r="G506" s="32"/>
      <c r="H506" s="32"/>
      <c r="I506" s="32"/>
      <c r="J506" s="32"/>
      <c r="K506" s="32"/>
      <c r="L506" s="32"/>
      <c r="M506" s="32"/>
      <c r="N506" s="33"/>
    </row>
    <row r="507" spans="1:14" ht="24" customHeight="1">
      <c r="A507" s="188">
        <v>6</v>
      </c>
      <c r="B507" s="8" t="str">
        <f>VLOOKUP($A$497,$V$4:$AT$39,13)</f>
        <v>-</v>
      </c>
      <c r="C507" s="30"/>
      <c r="D507" s="8" t="str">
        <f>VLOOKUP($A$497,$V$4:$AT$39,21)</f>
        <v>-</v>
      </c>
      <c r="E507" s="32"/>
      <c r="F507" s="32"/>
      <c r="G507" s="32"/>
      <c r="H507" s="32"/>
      <c r="I507" s="32"/>
      <c r="J507" s="32"/>
      <c r="K507" s="32"/>
      <c r="L507" s="32"/>
      <c r="M507" s="32"/>
      <c r="N507" s="33"/>
    </row>
    <row r="508" spans="1:14" ht="24" customHeight="1">
      <c r="A508" s="188">
        <v>7</v>
      </c>
      <c r="B508" s="8" t="str">
        <f>VLOOKUP($A$497,$V$4:$AT$39,14)</f>
        <v>-</v>
      </c>
      <c r="C508" s="30"/>
      <c r="D508" s="8" t="str">
        <f>VLOOKUP($A$497,$V$4:$AT$39,22)</f>
        <v>-</v>
      </c>
      <c r="E508" s="32"/>
      <c r="F508" s="32"/>
      <c r="G508" s="32"/>
      <c r="H508" s="32"/>
      <c r="I508" s="32"/>
      <c r="J508" s="32"/>
      <c r="K508" s="32"/>
      <c r="L508" s="32"/>
      <c r="M508" s="32"/>
      <c r="N508" s="33"/>
    </row>
    <row r="509" spans="1:14" ht="24" customHeight="1">
      <c r="A509" s="188">
        <v>8</v>
      </c>
      <c r="B509" s="8" t="str">
        <f>VLOOKUP($A$497,$V$4:$AT$39,15)</f>
        <v>-</v>
      </c>
      <c r="C509" s="30"/>
      <c r="D509" s="30" t="str">
        <f>VLOOKUP($A$497,$V$4:$AT$39,23)</f>
        <v>-</v>
      </c>
      <c r="E509" s="32"/>
      <c r="F509" s="32"/>
      <c r="G509" s="32"/>
      <c r="H509" s="32"/>
      <c r="I509" s="32"/>
      <c r="J509" s="32"/>
      <c r="K509" s="32"/>
      <c r="L509" s="32"/>
      <c r="M509" s="32"/>
      <c r="N509" s="33"/>
    </row>
    <row r="510" spans="1:14" ht="24" customHeight="1">
      <c r="A510" s="188">
        <v>9</v>
      </c>
      <c r="B510" s="8"/>
      <c r="C510" s="30"/>
      <c r="D510" s="30"/>
      <c r="E510" s="32"/>
      <c r="F510" s="32"/>
      <c r="G510" s="32"/>
      <c r="H510" s="32"/>
      <c r="I510" s="32"/>
      <c r="J510" s="32"/>
      <c r="K510" s="32"/>
      <c r="L510" s="32"/>
      <c r="M510" s="32"/>
      <c r="N510" s="33"/>
    </row>
    <row r="511" spans="1:14" ht="24" customHeight="1">
      <c r="A511" s="188">
        <v>10</v>
      </c>
      <c r="B511" s="8"/>
      <c r="C511" s="30"/>
      <c r="D511" s="30"/>
      <c r="E511" s="32"/>
      <c r="F511" s="32"/>
      <c r="G511" s="32"/>
      <c r="H511" s="32"/>
      <c r="I511" s="32"/>
      <c r="J511" s="32"/>
      <c r="K511" s="32"/>
      <c r="L511" s="32"/>
      <c r="M511" s="32"/>
      <c r="N511" s="33"/>
    </row>
    <row r="512" spans="1:14" ht="24" customHeight="1">
      <c r="A512" s="188">
        <v>11</v>
      </c>
      <c r="B512" s="8"/>
      <c r="C512" s="30"/>
      <c r="D512" s="37"/>
      <c r="E512" s="32"/>
      <c r="F512" s="32"/>
      <c r="G512" s="32"/>
      <c r="H512" s="32"/>
      <c r="I512" s="32"/>
      <c r="J512" s="32"/>
      <c r="K512" s="32"/>
      <c r="L512" s="32"/>
      <c r="M512" s="32"/>
      <c r="N512" s="33"/>
    </row>
    <row r="513" spans="1:14" ht="24" customHeight="1">
      <c r="A513" s="188">
        <v>12</v>
      </c>
      <c r="B513" s="8"/>
      <c r="C513" s="30"/>
      <c r="D513" s="30"/>
      <c r="E513" s="32"/>
      <c r="F513" s="32"/>
      <c r="G513" s="32"/>
      <c r="H513" s="32"/>
      <c r="I513" s="32"/>
      <c r="J513" s="32"/>
      <c r="K513" s="32"/>
      <c r="L513" s="32"/>
      <c r="M513" s="32"/>
      <c r="N513" s="33"/>
    </row>
    <row r="514" spans="1:14" ht="24" customHeight="1">
      <c r="A514" s="188">
        <v>13</v>
      </c>
      <c r="B514" s="8"/>
      <c r="C514" s="30"/>
      <c r="D514" s="30"/>
      <c r="E514" s="32"/>
      <c r="F514" s="32"/>
      <c r="G514" s="32"/>
      <c r="H514" s="32"/>
      <c r="I514" s="32"/>
      <c r="J514" s="32"/>
      <c r="K514" s="32"/>
      <c r="L514" s="32"/>
      <c r="M514" s="32"/>
      <c r="N514" s="33"/>
    </row>
    <row r="515" spans="1:14" ht="24" customHeight="1">
      <c r="A515" s="188">
        <v>14</v>
      </c>
      <c r="B515" s="8"/>
      <c r="C515" s="30"/>
      <c r="D515" s="30"/>
      <c r="E515" s="32"/>
      <c r="F515" s="32"/>
      <c r="G515" s="32"/>
      <c r="H515" s="32"/>
      <c r="I515" s="32"/>
      <c r="J515" s="32"/>
      <c r="K515" s="32"/>
      <c r="L515" s="32"/>
      <c r="M515" s="32"/>
      <c r="N515" s="33"/>
    </row>
    <row r="516" spans="1:14" ht="24" customHeight="1">
      <c r="A516" s="188">
        <v>15</v>
      </c>
      <c r="B516" s="38"/>
      <c r="C516" s="30"/>
      <c r="D516" s="31"/>
      <c r="E516" s="32"/>
      <c r="F516" s="32"/>
      <c r="G516" s="32"/>
      <c r="H516" s="32"/>
      <c r="I516" s="32"/>
      <c r="J516" s="32"/>
      <c r="K516" s="32"/>
      <c r="L516" s="32"/>
      <c r="M516" s="32"/>
      <c r="N516" s="33"/>
    </row>
    <row r="517" spans="1:14" ht="24" customHeight="1">
      <c r="A517" s="188">
        <v>16</v>
      </c>
      <c r="B517" s="38"/>
      <c r="C517" s="30"/>
      <c r="D517" s="31"/>
      <c r="E517" s="32"/>
      <c r="F517" s="32"/>
      <c r="G517" s="32"/>
      <c r="H517" s="32"/>
      <c r="I517" s="32"/>
      <c r="J517" s="32"/>
      <c r="K517" s="32"/>
      <c r="L517" s="32"/>
      <c r="M517" s="32"/>
      <c r="N517" s="33"/>
    </row>
    <row r="518" spans="1:14" ht="24" customHeight="1">
      <c r="A518" s="188">
        <v>17</v>
      </c>
      <c r="B518" s="38"/>
      <c r="C518" s="30"/>
      <c r="D518" s="31"/>
      <c r="E518" s="32"/>
      <c r="F518" s="32"/>
      <c r="G518" s="32"/>
      <c r="H518" s="32"/>
      <c r="I518" s="32"/>
      <c r="J518" s="32"/>
      <c r="K518" s="32"/>
      <c r="L518" s="32"/>
      <c r="M518" s="32"/>
      <c r="N518" s="33"/>
    </row>
    <row r="519" spans="1:14" s="363" customFormat="1" ht="24" customHeight="1">
      <c r="A519" s="188">
        <v>18</v>
      </c>
      <c r="B519" s="38"/>
      <c r="C519" s="30"/>
      <c r="D519" s="31"/>
      <c r="E519" s="32"/>
      <c r="F519" s="32"/>
      <c r="G519" s="32"/>
      <c r="H519" s="32"/>
      <c r="I519" s="32"/>
      <c r="J519" s="32"/>
      <c r="K519" s="32"/>
      <c r="L519" s="32"/>
      <c r="M519" s="32"/>
      <c r="N519" s="33"/>
    </row>
    <row r="520" spans="1:14" s="363" customFormat="1" ht="24" customHeight="1">
      <c r="A520" s="188">
        <v>19</v>
      </c>
      <c r="B520" s="38"/>
      <c r="C520" s="30"/>
      <c r="D520" s="31"/>
      <c r="E520" s="32"/>
      <c r="F520" s="32"/>
      <c r="G520" s="32"/>
      <c r="H520" s="32"/>
      <c r="I520" s="32"/>
      <c r="J520" s="32"/>
      <c r="K520" s="32"/>
      <c r="L520" s="32"/>
      <c r="M520" s="32"/>
      <c r="N520" s="33"/>
    </row>
    <row r="521" spans="1:14" s="363" customFormat="1" ht="24" customHeight="1">
      <c r="A521" s="188">
        <v>20</v>
      </c>
      <c r="B521" s="38"/>
      <c r="C521" s="30"/>
      <c r="D521" s="31"/>
      <c r="E521" s="32"/>
      <c r="F521" s="32"/>
      <c r="G521" s="32"/>
      <c r="H521" s="32"/>
      <c r="I521" s="32"/>
      <c r="J521" s="32"/>
      <c r="K521" s="32"/>
      <c r="L521" s="32"/>
      <c r="M521" s="32"/>
      <c r="N521" s="33"/>
    </row>
    <row r="522" spans="1:14" s="363" customFormat="1" ht="24" customHeight="1">
      <c r="A522" s="188">
        <v>21</v>
      </c>
      <c r="B522" s="38"/>
      <c r="C522" s="30"/>
      <c r="D522" s="31"/>
      <c r="E522" s="32"/>
      <c r="F522" s="32"/>
      <c r="G522" s="32"/>
      <c r="H522" s="32"/>
      <c r="I522" s="32"/>
      <c r="J522" s="32"/>
      <c r="K522" s="32"/>
      <c r="L522" s="32"/>
      <c r="M522" s="32"/>
      <c r="N522" s="33"/>
    </row>
    <row r="523" spans="1:14" s="363" customFormat="1" ht="24" customHeight="1">
      <c r="A523" s="188">
        <v>22</v>
      </c>
      <c r="B523" s="38"/>
      <c r="C523" s="30"/>
      <c r="D523" s="31"/>
      <c r="E523" s="32"/>
      <c r="F523" s="32"/>
      <c r="G523" s="32"/>
      <c r="H523" s="32"/>
      <c r="I523" s="32"/>
      <c r="J523" s="32"/>
      <c r="K523" s="32"/>
      <c r="L523" s="32"/>
      <c r="M523" s="32"/>
      <c r="N523" s="33"/>
    </row>
    <row r="524" spans="1:14" ht="24" customHeight="1">
      <c r="A524" s="188">
        <v>23</v>
      </c>
      <c r="B524" s="38"/>
      <c r="C524" s="30"/>
      <c r="D524" s="31"/>
      <c r="E524" s="32"/>
      <c r="F524" s="32"/>
      <c r="G524" s="32"/>
      <c r="H524" s="32"/>
      <c r="I524" s="32"/>
      <c r="J524" s="32"/>
      <c r="K524" s="32"/>
      <c r="L524" s="32"/>
      <c r="M524" s="32"/>
      <c r="N524" s="33"/>
    </row>
    <row r="525" spans="1:14" ht="24" customHeight="1">
      <c r="A525" s="188">
        <v>24</v>
      </c>
      <c r="B525" s="38"/>
      <c r="C525" s="30"/>
      <c r="D525" s="31"/>
      <c r="E525" s="32"/>
      <c r="F525" s="32"/>
      <c r="G525" s="32"/>
      <c r="H525" s="32"/>
      <c r="I525" s="32"/>
      <c r="J525" s="32"/>
      <c r="K525" s="32"/>
      <c r="L525" s="32"/>
      <c r="M525" s="32"/>
      <c r="N525" s="33"/>
    </row>
    <row r="526" spans="1:14" ht="24" customHeight="1" thickBot="1">
      <c r="A526" s="188">
        <v>25</v>
      </c>
      <c r="B526" s="39"/>
      <c r="C526" s="40"/>
      <c r="D526" s="41"/>
      <c r="E526" s="42"/>
      <c r="F526" s="42"/>
      <c r="G526" s="42"/>
      <c r="H526" s="42"/>
      <c r="I526" s="42"/>
      <c r="J526" s="42"/>
      <c r="K526" s="42"/>
      <c r="L526" s="42"/>
      <c r="M526" s="42"/>
      <c r="N526" s="43"/>
    </row>
    <row r="527" spans="1:14" ht="24" customHeight="1" thickBot="1">
      <c r="A527" s="191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</row>
    <row r="528" spans="1:14" ht="24" customHeight="1">
      <c r="A528" s="192" t="s">
        <v>48</v>
      </c>
      <c r="B528" s="44"/>
      <c r="C528" s="44"/>
      <c r="D528" s="44"/>
      <c r="E528" s="44"/>
      <c r="F528" s="45"/>
      <c r="G528" s="516"/>
      <c r="H528" s="517"/>
      <c r="I528" s="517"/>
      <c r="J528" s="517"/>
      <c r="K528" s="517"/>
      <c r="L528" s="517"/>
      <c r="M528" s="517"/>
      <c r="N528" s="518"/>
    </row>
    <row r="529" spans="1:14" ht="24" customHeight="1">
      <c r="A529" s="193" t="s">
        <v>51</v>
      </c>
      <c r="B529" s="48" t="s">
        <v>21</v>
      </c>
      <c r="C529" s="49" t="s">
        <v>22</v>
      </c>
      <c r="D529" s="49" t="s">
        <v>23</v>
      </c>
      <c r="E529" s="50" t="s">
        <v>52</v>
      </c>
      <c r="F529" s="51"/>
      <c r="G529" s="52"/>
      <c r="H529" s="48"/>
      <c r="I529" s="509"/>
      <c r="J529" s="510"/>
      <c r="K529" s="511"/>
      <c r="L529" s="512"/>
      <c r="M529" s="513"/>
      <c r="N529" s="53"/>
    </row>
    <row r="530" spans="1:14" ht="24" customHeight="1">
      <c r="A530" s="194" t="s">
        <v>54</v>
      </c>
      <c r="B530" s="32"/>
      <c r="C530" s="32"/>
      <c r="D530" s="32"/>
      <c r="E530" s="55"/>
      <c r="F530" s="56"/>
      <c r="G530" s="54"/>
      <c r="H530" s="32"/>
      <c r="I530" s="509"/>
      <c r="J530" s="510"/>
      <c r="K530" s="511"/>
      <c r="L530" s="512"/>
      <c r="M530" s="513"/>
      <c r="N530" s="57"/>
    </row>
    <row r="531" spans="1:14" ht="24" customHeight="1">
      <c r="A531" s="194" t="s">
        <v>57</v>
      </c>
      <c r="B531" s="32"/>
      <c r="C531" s="32"/>
      <c r="D531" s="32"/>
      <c r="E531" s="55"/>
      <c r="F531" s="56"/>
      <c r="G531" s="54"/>
      <c r="H531" s="32"/>
      <c r="I531" s="509"/>
      <c r="J531" s="510"/>
      <c r="K531" s="511"/>
      <c r="L531" s="512"/>
      <c r="M531" s="513"/>
      <c r="N531" s="57"/>
    </row>
    <row r="532" spans="1:14" ht="24" customHeight="1">
      <c r="A532" s="194" t="s">
        <v>59</v>
      </c>
      <c r="B532" s="32"/>
      <c r="C532" s="32"/>
      <c r="D532" s="32"/>
      <c r="E532" s="55"/>
      <c r="F532" s="56"/>
      <c r="G532" s="54"/>
      <c r="H532" s="32"/>
      <c r="I532" s="530" t="s">
        <v>324</v>
      </c>
      <c r="J532" s="531"/>
      <c r="K532" s="532"/>
      <c r="L532" s="512"/>
      <c r="M532" s="513"/>
      <c r="N532" s="57"/>
    </row>
    <row r="533" spans="1:14" ht="24" customHeight="1">
      <c r="A533" s="194" t="s">
        <v>61</v>
      </c>
      <c r="B533" s="32"/>
      <c r="C533" s="32"/>
      <c r="D533" s="32"/>
      <c r="E533" s="55"/>
      <c r="F533" s="56"/>
      <c r="G533" s="54"/>
      <c r="H533" s="32"/>
      <c r="I533" s="509"/>
      <c r="J533" s="510"/>
      <c r="K533" s="511"/>
      <c r="L533" s="512"/>
      <c r="M533" s="513"/>
      <c r="N533" s="57"/>
    </row>
    <row r="534" spans="1:14" ht="24" customHeight="1">
      <c r="A534" s="194" t="s">
        <v>62</v>
      </c>
      <c r="B534" s="32"/>
      <c r="C534" s="32"/>
      <c r="D534" s="32"/>
      <c r="E534" s="55"/>
      <c r="F534" s="56"/>
      <c r="G534" s="54"/>
      <c r="H534" s="32"/>
      <c r="I534" s="509"/>
      <c r="J534" s="510"/>
      <c r="K534" s="511"/>
      <c r="L534" s="512"/>
      <c r="M534" s="513"/>
      <c r="N534" s="57"/>
    </row>
    <row r="535" spans="1:14" ht="24" customHeight="1">
      <c r="A535" s="194" t="s">
        <v>63</v>
      </c>
      <c r="B535" s="32"/>
      <c r="C535" s="32"/>
      <c r="D535" s="32"/>
      <c r="E535" s="55"/>
      <c r="F535" s="56"/>
      <c r="G535" s="54"/>
      <c r="H535" s="32"/>
      <c r="I535" s="509"/>
      <c r="J535" s="510"/>
      <c r="K535" s="511"/>
      <c r="L535" s="512"/>
      <c r="M535" s="513"/>
      <c r="N535" s="57"/>
    </row>
    <row r="536" spans="1:14" ht="24" customHeight="1">
      <c r="A536" s="194" t="s">
        <v>64</v>
      </c>
      <c r="B536" s="32"/>
      <c r="C536" s="32"/>
      <c r="D536" s="32"/>
      <c r="E536" s="55"/>
      <c r="F536" s="56"/>
      <c r="G536" s="54"/>
      <c r="H536" s="32"/>
      <c r="I536" s="509"/>
      <c r="J536" s="510"/>
      <c r="K536" s="511"/>
      <c r="L536" s="512"/>
      <c r="M536" s="513"/>
      <c r="N536" s="57"/>
    </row>
    <row r="537" spans="1:14" ht="24" customHeight="1" thickBot="1">
      <c r="A537" s="195" t="s">
        <v>65</v>
      </c>
      <c r="B537" s="42"/>
      <c r="C537" s="42"/>
      <c r="D537" s="42"/>
      <c r="E537" s="60"/>
      <c r="F537" s="56"/>
      <c r="G537" s="59"/>
      <c r="H537" s="42"/>
      <c r="I537" s="504"/>
      <c r="J537" s="505"/>
      <c r="K537" s="506"/>
      <c r="L537" s="507"/>
      <c r="M537" s="508"/>
      <c r="N537" s="61"/>
    </row>
    <row r="538" ht="24" customHeight="1">
      <c r="F538" s="19"/>
    </row>
    <row r="539" spans="1:14" ht="24" customHeight="1">
      <c r="A539" s="196" t="s">
        <v>66</v>
      </c>
      <c r="B539" s="62"/>
      <c r="C539" s="55" t="s">
        <v>67</v>
      </c>
      <c r="D539" s="63"/>
      <c r="E539" s="63"/>
      <c r="F539" s="63"/>
      <c r="G539" s="63"/>
      <c r="H539" s="64"/>
      <c r="I539" s="32" t="s">
        <v>68</v>
      </c>
      <c r="J539" s="55" t="s">
        <v>69</v>
      </c>
      <c r="K539" s="62"/>
      <c r="L539" s="63"/>
      <c r="M539" s="63"/>
      <c r="N539" s="64"/>
    </row>
    <row r="543" ht="24" customHeight="1"/>
    <row r="544" ht="24" customHeight="1"/>
    <row r="545" ht="24" customHeight="1"/>
    <row r="546" ht="24" customHeight="1"/>
    <row r="547" ht="24" customHeight="1"/>
    <row r="548" ht="24" customHeight="1"/>
    <row r="549" ht="24" customHeight="1"/>
    <row r="550" ht="24" customHeight="1"/>
    <row r="551" ht="24" customHeight="1"/>
    <row r="552" ht="24" customHeight="1"/>
    <row r="553" ht="24" customHeight="1"/>
    <row r="554" ht="24" customHeight="1"/>
    <row r="555" ht="24" customHeight="1"/>
    <row r="556" ht="24" customHeight="1"/>
    <row r="557" ht="24" customHeight="1"/>
    <row r="558" ht="24" customHeight="1"/>
    <row r="559" ht="24" customHeight="1"/>
    <row r="560" ht="24" customHeight="1"/>
    <row r="561" ht="24" customHeight="1"/>
    <row r="562" ht="24" customHeight="1"/>
    <row r="563" ht="24" customHeight="1"/>
    <row r="564" spans="1:14" s="363" customFormat="1" ht="24" customHeight="1">
      <c r="A564" s="69"/>
      <c r="B564"/>
      <c r="C564"/>
      <c r="D564"/>
      <c r="E564"/>
      <c r="F564"/>
      <c r="G564"/>
      <c r="H564"/>
      <c r="I564"/>
      <c r="J564"/>
      <c r="K564"/>
      <c r="L564"/>
      <c r="M564"/>
      <c r="N564"/>
    </row>
    <row r="565" spans="1:14" s="363" customFormat="1" ht="24" customHeight="1">
      <c r="A565" s="69"/>
      <c r="B565"/>
      <c r="C565"/>
      <c r="D565"/>
      <c r="E565"/>
      <c r="F565"/>
      <c r="G565"/>
      <c r="H565"/>
      <c r="I565"/>
      <c r="J565"/>
      <c r="K565"/>
      <c r="L565"/>
      <c r="M565"/>
      <c r="N565"/>
    </row>
    <row r="566" spans="1:14" s="363" customFormat="1" ht="24" customHeight="1">
      <c r="A566" s="69"/>
      <c r="B566"/>
      <c r="C566"/>
      <c r="D566"/>
      <c r="E566"/>
      <c r="F566"/>
      <c r="G566"/>
      <c r="H566"/>
      <c r="I566"/>
      <c r="J566"/>
      <c r="K566"/>
      <c r="L566"/>
      <c r="M566"/>
      <c r="N566"/>
    </row>
    <row r="567" spans="1:14" s="363" customFormat="1" ht="24" customHeight="1">
      <c r="A567" s="69"/>
      <c r="B567"/>
      <c r="C567"/>
      <c r="D567"/>
      <c r="E567"/>
      <c r="F567"/>
      <c r="G567"/>
      <c r="H567"/>
      <c r="I567"/>
      <c r="J567"/>
      <c r="K567"/>
      <c r="L567"/>
      <c r="M567"/>
      <c r="N567"/>
    </row>
    <row r="568" spans="1:14" s="363" customFormat="1" ht="24" customHeight="1">
      <c r="A568" s="69"/>
      <c r="B568"/>
      <c r="C568"/>
      <c r="D568"/>
      <c r="E568"/>
      <c r="F568"/>
      <c r="G568"/>
      <c r="H568"/>
      <c r="I568"/>
      <c r="J568"/>
      <c r="K568"/>
      <c r="L568"/>
      <c r="M568"/>
      <c r="N568"/>
    </row>
    <row r="569" ht="24" customHeight="1"/>
    <row r="570" ht="24" customHeight="1"/>
    <row r="571" ht="24" customHeight="1"/>
    <row r="572" ht="24" customHeight="1"/>
    <row r="573" ht="24" customHeight="1"/>
    <row r="574" ht="24" customHeight="1"/>
    <row r="575" ht="24" customHeight="1"/>
    <row r="576" ht="24" customHeight="1"/>
    <row r="577" ht="24" customHeight="1"/>
    <row r="578" ht="24" customHeight="1"/>
    <row r="579" ht="24" customHeight="1"/>
    <row r="580" ht="24" customHeight="1"/>
    <row r="581" ht="24" customHeight="1"/>
    <row r="582" ht="24" customHeight="1"/>
    <row r="583" ht="24" customHeight="1"/>
    <row r="584" ht="24" customHeight="1"/>
  </sheetData>
  <sheetProtection password="CAC7" sheet="1" selectLockedCells="1"/>
  <mergeCells count="374">
    <mergeCell ref="G318:H318"/>
    <mergeCell ref="G363:H363"/>
    <mergeCell ref="G408:H408"/>
    <mergeCell ref="G454:H454"/>
    <mergeCell ref="H499:I499"/>
    <mergeCell ref="I348:K348"/>
    <mergeCell ref="I352:K352"/>
    <mergeCell ref="I356:K356"/>
    <mergeCell ref="I365:J365"/>
    <mergeCell ref="K365:L365"/>
    <mergeCell ref="G3:H3"/>
    <mergeCell ref="G48:H48"/>
    <mergeCell ref="G93:H93"/>
    <mergeCell ref="G138:H138"/>
    <mergeCell ref="G183:H183"/>
    <mergeCell ref="G273:H273"/>
    <mergeCell ref="G50:H50"/>
    <mergeCell ref="G228:H228"/>
    <mergeCell ref="M3:N3"/>
    <mergeCell ref="E4:F4"/>
    <mergeCell ref="G4:H4"/>
    <mergeCell ref="I4:J4"/>
    <mergeCell ref="K4:L4"/>
    <mergeCell ref="M4:M5"/>
    <mergeCell ref="N4:N5"/>
    <mergeCell ref="E5:F5"/>
    <mergeCell ref="G5:H5"/>
    <mergeCell ref="I5:J5"/>
    <mergeCell ref="K5:L5"/>
    <mergeCell ref="G32:N32"/>
    <mergeCell ref="I33:K33"/>
    <mergeCell ref="L33:M33"/>
    <mergeCell ref="I34:K34"/>
    <mergeCell ref="L34:M34"/>
    <mergeCell ref="I35:K35"/>
    <mergeCell ref="L35:M35"/>
    <mergeCell ref="I36:K36"/>
    <mergeCell ref="L36:M36"/>
    <mergeCell ref="I37:K37"/>
    <mergeCell ref="L37:M37"/>
    <mergeCell ref="I38:K38"/>
    <mergeCell ref="L38:M38"/>
    <mergeCell ref="I39:K39"/>
    <mergeCell ref="L39:M39"/>
    <mergeCell ref="I40:K40"/>
    <mergeCell ref="L40:M40"/>
    <mergeCell ref="I41:K41"/>
    <mergeCell ref="L41:M41"/>
    <mergeCell ref="M48:N48"/>
    <mergeCell ref="E49:F49"/>
    <mergeCell ref="G49:H49"/>
    <mergeCell ref="I49:J49"/>
    <mergeCell ref="K49:L49"/>
    <mergeCell ref="M49:M50"/>
    <mergeCell ref="N49:N50"/>
    <mergeCell ref="E50:F50"/>
    <mergeCell ref="I50:J50"/>
    <mergeCell ref="K50:L50"/>
    <mergeCell ref="I82:K82"/>
    <mergeCell ref="L82:M82"/>
    <mergeCell ref="I81:K81"/>
    <mergeCell ref="L81:M81"/>
    <mergeCell ref="G77:N77"/>
    <mergeCell ref="I78:K78"/>
    <mergeCell ref="L78:M78"/>
    <mergeCell ref="I79:K79"/>
    <mergeCell ref="I86:K86"/>
    <mergeCell ref="L86:M86"/>
    <mergeCell ref="I83:K83"/>
    <mergeCell ref="L83:M83"/>
    <mergeCell ref="I84:K84"/>
    <mergeCell ref="L84:M84"/>
    <mergeCell ref="I85:K85"/>
    <mergeCell ref="L85:M85"/>
    <mergeCell ref="L79:M79"/>
    <mergeCell ref="I80:K80"/>
    <mergeCell ref="L80:M80"/>
    <mergeCell ref="E94:F94"/>
    <mergeCell ref="G94:H94"/>
    <mergeCell ref="I94:J94"/>
    <mergeCell ref="K94:L94"/>
    <mergeCell ref="M94:M95"/>
    <mergeCell ref="M93:N93"/>
    <mergeCell ref="N94:N95"/>
    <mergeCell ref="E95:F95"/>
    <mergeCell ref="G95:H95"/>
    <mergeCell ref="I95:J95"/>
    <mergeCell ref="K95:L95"/>
    <mergeCell ref="G122:N122"/>
    <mergeCell ref="I123:K123"/>
    <mergeCell ref="L123:M123"/>
    <mergeCell ref="I124:K124"/>
    <mergeCell ref="L124:M124"/>
    <mergeCell ref="I125:K125"/>
    <mergeCell ref="L125:M125"/>
    <mergeCell ref="I126:K126"/>
    <mergeCell ref="L126:M126"/>
    <mergeCell ref="I127:K127"/>
    <mergeCell ref="L127:M127"/>
    <mergeCell ref="I128:K128"/>
    <mergeCell ref="L128:M128"/>
    <mergeCell ref="I129:K129"/>
    <mergeCell ref="L129:M129"/>
    <mergeCell ref="I130:K130"/>
    <mergeCell ref="L130:M130"/>
    <mergeCell ref="I131:K131"/>
    <mergeCell ref="L131:M131"/>
    <mergeCell ref="M138:N138"/>
    <mergeCell ref="E139:F139"/>
    <mergeCell ref="G139:H139"/>
    <mergeCell ref="I139:J139"/>
    <mergeCell ref="K139:L139"/>
    <mergeCell ref="M139:M140"/>
    <mergeCell ref="N139:N140"/>
    <mergeCell ref="E140:F140"/>
    <mergeCell ref="G140:H140"/>
    <mergeCell ref="I140:J140"/>
    <mergeCell ref="K140:L140"/>
    <mergeCell ref="G167:N167"/>
    <mergeCell ref="I168:K168"/>
    <mergeCell ref="L168:M168"/>
    <mergeCell ref="I169:K169"/>
    <mergeCell ref="L169:M169"/>
    <mergeCell ref="I170:K170"/>
    <mergeCell ref="L170:M170"/>
    <mergeCell ref="I171:K171"/>
    <mergeCell ref="L171:M171"/>
    <mergeCell ref="I172:K172"/>
    <mergeCell ref="L172:M172"/>
    <mergeCell ref="I173:K173"/>
    <mergeCell ref="L173:M173"/>
    <mergeCell ref="I174:K174"/>
    <mergeCell ref="L174:M174"/>
    <mergeCell ref="I175:K175"/>
    <mergeCell ref="L175:M175"/>
    <mergeCell ref="I176:K176"/>
    <mergeCell ref="L176:M176"/>
    <mergeCell ref="M183:N183"/>
    <mergeCell ref="E184:F184"/>
    <mergeCell ref="G184:H184"/>
    <mergeCell ref="I184:J184"/>
    <mergeCell ref="K184:L184"/>
    <mergeCell ref="M184:M185"/>
    <mergeCell ref="N184:N185"/>
    <mergeCell ref="E185:F185"/>
    <mergeCell ref="G185:H185"/>
    <mergeCell ref="I185:J185"/>
    <mergeCell ref="K185:L185"/>
    <mergeCell ref="G212:N212"/>
    <mergeCell ref="I213:K213"/>
    <mergeCell ref="L213:M213"/>
    <mergeCell ref="I214:K214"/>
    <mergeCell ref="L214:M214"/>
    <mergeCell ref="I215:K215"/>
    <mergeCell ref="L215:M215"/>
    <mergeCell ref="I216:K216"/>
    <mergeCell ref="L216:M216"/>
    <mergeCell ref="I217:K217"/>
    <mergeCell ref="L217:M217"/>
    <mergeCell ref="I218:K218"/>
    <mergeCell ref="L218:M218"/>
    <mergeCell ref="I219:K219"/>
    <mergeCell ref="L219:M219"/>
    <mergeCell ref="I220:K220"/>
    <mergeCell ref="L220:M220"/>
    <mergeCell ref="I221:K221"/>
    <mergeCell ref="L221:M221"/>
    <mergeCell ref="M273:N273"/>
    <mergeCell ref="E274:F274"/>
    <mergeCell ref="G274:H274"/>
    <mergeCell ref="I274:J274"/>
    <mergeCell ref="K274:L274"/>
    <mergeCell ref="M274:M275"/>
    <mergeCell ref="N274:N275"/>
    <mergeCell ref="E275:F275"/>
    <mergeCell ref="G275:H275"/>
    <mergeCell ref="I275:J275"/>
    <mergeCell ref="K275:L275"/>
    <mergeCell ref="G302:N302"/>
    <mergeCell ref="I303:K303"/>
    <mergeCell ref="L303:M303"/>
    <mergeCell ref="I304:K304"/>
    <mergeCell ref="L304:M304"/>
    <mergeCell ref="I305:K305"/>
    <mergeCell ref="L305:M305"/>
    <mergeCell ref="I306:K306"/>
    <mergeCell ref="L306:M306"/>
    <mergeCell ref="I307:K307"/>
    <mergeCell ref="L307:M307"/>
    <mergeCell ref="I308:K308"/>
    <mergeCell ref="L308:M308"/>
    <mergeCell ref="I309:K309"/>
    <mergeCell ref="L309:M309"/>
    <mergeCell ref="I310:K310"/>
    <mergeCell ref="L310:M310"/>
    <mergeCell ref="I311:K311"/>
    <mergeCell ref="L311:M311"/>
    <mergeCell ref="M318:N318"/>
    <mergeCell ref="E319:F319"/>
    <mergeCell ref="G319:H319"/>
    <mergeCell ref="I319:J319"/>
    <mergeCell ref="K319:L319"/>
    <mergeCell ref="M319:M320"/>
    <mergeCell ref="N319:N320"/>
    <mergeCell ref="E320:F320"/>
    <mergeCell ref="G320:H320"/>
    <mergeCell ref="I320:J320"/>
    <mergeCell ref="K320:L320"/>
    <mergeCell ref="G347:N347"/>
    <mergeCell ref="L348:M348"/>
    <mergeCell ref="I349:K349"/>
    <mergeCell ref="L349:M349"/>
    <mergeCell ref="I350:K350"/>
    <mergeCell ref="L350:M350"/>
    <mergeCell ref="I351:K351"/>
    <mergeCell ref="L351:M351"/>
    <mergeCell ref="L352:M352"/>
    <mergeCell ref="I353:K353"/>
    <mergeCell ref="L353:M353"/>
    <mergeCell ref="I354:K354"/>
    <mergeCell ref="L354:M354"/>
    <mergeCell ref="I355:K355"/>
    <mergeCell ref="L355:M355"/>
    <mergeCell ref="L356:M356"/>
    <mergeCell ref="M363:N363"/>
    <mergeCell ref="E364:F364"/>
    <mergeCell ref="G364:H364"/>
    <mergeCell ref="I364:J364"/>
    <mergeCell ref="K364:L364"/>
    <mergeCell ref="M364:M365"/>
    <mergeCell ref="N364:N365"/>
    <mergeCell ref="E365:F365"/>
    <mergeCell ref="G365:H365"/>
    <mergeCell ref="G392:N392"/>
    <mergeCell ref="I393:K393"/>
    <mergeCell ref="L393:M393"/>
    <mergeCell ref="I394:K394"/>
    <mergeCell ref="L394:M394"/>
    <mergeCell ref="I395:K395"/>
    <mergeCell ref="L395:M395"/>
    <mergeCell ref="I396:K396"/>
    <mergeCell ref="L396:M396"/>
    <mergeCell ref="I397:K397"/>
    <mergeCell ref="L397:M397"/>
    <mergeCell ref="I398:K398"/>
    <mergeCell ref="L398:M398"/>
    <mergeCell ref="I399:K399"/>
    <mergeCell ref="L399:M399"/>
    <mergeCell ref="I400:K400"/>
    <mergeCell ref="L400:M400"/>
    <mergeCell ref="I401:K401"/>
    <mergeCell ref="L401:M401"/>
    <mergeCell ref="M408:N408"/>
    <mergeCell ref="E409:F409"/>
    <mergeCell ref="G409:H409"/>
    <mergeCell ref="I409:J409"/>
    <mergeCell ref="K409:L409"/>
    <mergeCell ref="M409:M410"/>
    <mergeCell ref="N409:N410"/>
    <mergeCell ref="E410:F410"/>
    <mergeCell ref="G410:H410"/>
    <mergeCell ref="I410:J410"/>
    <mergeCell ref="K410:L410"/>
    <mergeCell ref="G437:N437"/>
    <mergeCell ref="I438:K438"/>
    <mergeCell ref="L438:M438"/>
    <mergeCell ref="I439:K439"/>
    <mergeCell ref="L439:M439"/>
    <mergeCell ref="I440:K440"/>
    <mergeCell ref="L440:M440"/>
    <mergeCell ref="I441:K441"/>
    <mergeCell ref="L441:M441"/>
    <mergeCell ref="I442:K442"/>
    <mergeCell ref="L442:M442"/>
    <mergeCell ref="I443:K443"/>
    <mergeCell ref="L443:M443"/>
    <mergeCell ref="I444:K444"/>
    <mergeCell ref="L444:M444"/>
    <mergeCell ref="I445:K445"/>
    <mergeCell ref="L445:M445"/>
    <mergeCell ref="I446:K446"/>
    <mergeCell ref="L446:M446"/>
    <mergeCell ref="M454:N454"/>
    <mergeCell ref="E455:F455"/>
    <mergeCell ref="G455:H455"/>
    <mergeCell ref="I455:J455"/>
    <mergeCell ref="K455:L455"/>
    <mergeCell ref="M455:M456"/>
    <mergeCell ref="N455:N456"/>
    <mergeCell ref="E456:F456"/>
    <mergeCell ref="G456:H456"/>
    <mergeCell ref="I456:J456"/>
    <mergeCell ref="K456:L456"/>
    <mergeCell ref="G483:N483"/>
    <mergeCell ref="I484:K484"/>
    <mergeCell ref="L484:M484"/>
    <mergeCell ref="I485:K485"/>
    <mergeCell ref="L485:M485"/>
    <mergeCell ref="I486:K486"/>
    <mergeCell ref="L486:M486"/>
    <mergeCell ref="I487:K487"/>
    <mergeCell ref="L487:M487"/>
    <mergeCell ref="I488:K488"/>
    <mergeCell ref="L488:M488"/>
    <mergeCell ref="I489:K489"/>
    <mergeCell ref="L489:M489"/>
    <mergeCell ref="I490:K490"/>
    <mergeCell ref="L490:M490"/>
    <mergeCell ref="I491:K491"/>
    <mergeCell ref="L491:M491"/>
    <mergeCell ref="I492:K492"/>
    <mergeCell ref="L492:M492"/>
    <mergeCell ref="M499:N499"/>
    <mergeCell ref="E500:F500"/>
    <mergeCell ref="G500:H500"/>
    <mergeCell ref="I500:J500"/>
    <mergeCell ref="K500:L500"/>
    <mergeCell ref="M500:M501"/>
    <mergeCell ref="I531:K531"/>
    <mergeCell ref="L531:M531"/>
    <mergeCell ref="N500:N501"/>
    <mergeCell ref="E501:F501"/>
    <mergeCell ref="G501:H501"/>
    <mergeCell ref="I501:J501"/>
    <mergeCell ref="K501:L501"/>
    <mergeCell ref="G528:N528"/>
    <mergeCell ref="I537:K537"/>
    <mergeCell ref="L537:M537"/>
    <mergeCell ref="I532:K532"/>
    <mergeCell ref="L532:M532"/>
    <mergeCell ref="I533:K533"/>
    <mergeCell ref="L533:M533"/>
    <mergeCell ref="I534:K534"/>
    <mergeCell ref="L534:M534"/>
    <mergeCell ref="Q1:AF1"/>
    <mergeCell ref="Q2:AF2"/>
    <mergeCell ref="I535:K535"/>
    <mergeCell ref="L535:M535"/>
    <mergeCell ref="I536:K536"/>
    <mergeCell ref="L536:M536"/>
    <mergeCell ref="I529:K529"/>
    <mergeCell ref="L529:M529"/>
    <mergeCell ref="I530:K530"/>
    <mergeCell ref="L530:M530"/>
    <mergeCell ref="M228:N228"/>
    <mergeCell ref="E229:F229"/>
    <mergeCell ref="G229:H229"/>
    <mergeCell ref="I229:J229"/>
    <mergeCell ref="K229:L229"/>
    <mergeCell ref="M229:M230"/>
    <mergeCell ref="N229:N230"/>
    <mergeCell ref="E230:F230"/>
    <mergeCell ref="G230:H230"/>
    <mergeCell ref="I230:J230"/>
    <mergeCell ref="K230:L230"/>
    <mergeCell ref="G257:N257"/>
    <mergeCell ref="I258:K258"/>
    <mergeCell ref="L258:M258"/>
    <mergeCell ref="I259:K259"/>
    <mergeCell ref="L259:M259"/>
    <mergeCell ref="I260:K260"/>
    <mergeCell ref="L260:M260"/>
    <mergeCell ref="I261:K261"/>
    <mergeCell ref="L261:M261"/>
    <mergeCell ref="I262:K262"/>
    <mergeCell ref="L262:M262"/>
    <mergeCell ref="I266:K266"/>
    <mergeCell ref="L266:M266"/>
    <mergeCell ref="I263:K263"/>
    <mergeCell ref="L263:M263"/>
    <mergeCell ref="I264:K264"/>
    <mergeCell ref="L264:M264"/>
    <mergeCell ref="I265:K265"/>
    <mergeCell ref="L265:M265"/>
  </mergeCells>
  <printOptions horizontalCentered="1" verticalCentered="1"/>
  <pageMargins left="0.2362204724409449" right="0.2362204724409449" top="0.5511811023622047" bottom="0.5511811023622047" header="0" footer="0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722"/>
  <sheetViews>
    <sheetView tabSelected="1" zoomScalePageLayoutView="0" workbookViewId="0" topLeftCell="A169">
      <selection activeCell="D185" sqref="D185"/>
    </sheetView>
  </sheetViews>
  <sheetFormatPr defaultColWidth="9.140625" defaultRowHeight="24" customHeight="1"/>
  <cols>
    <col min="1" max="1" width="5.57421875" style="0" customWidth="1"/>
    <col min="2" max="2" width="7.140625" style="0" customWidth="1"/>
    <col min="3" max="3" width="25.7109375" style="0" customWidth="1"/>
    <col min="4" max="4" width="17.8515625" style="0" customWidth="1"/>
    <col min="5" max="17" width="7.7109375" style="0" customWidth="1"/>
    <col min="18" max="21" width="4.7109375" style="0" customWidth="1"/>
    <col min="22" max="22" width="10.00390625" style="0" customWidth="1"/>
    <col min="23" max="23" width="11.7109375" style="0" customWidth="1"/>
    <col min="24" max="24" width="17.8515625" style="0" customWidth="1"/>
    <col min="27" max="27" width="20.7109375" style="0" customWidth="1"/>
    <col min="28" max="28" width="21.8515625" style="363" customWidth="1"/>
    <col min="29" max="35" width="10.7109375" style="0" customWidth="1"/>
    <col min="36" max="36" width="10.7109375" style="363" customWidth="1"/>
    <col min="37" max="43" width="10.7109375" style="0" customWidth="1"/>
    <col min="44" max="44" width="10.7109375" style="363" customWidth="1"/>
    <col min="45" max="45" width="11.28125" style="0" customWidth="1"/>
    <col min="46" max="46" width="12.8515625" style="0" customWidth="1"/>
    <col min="54" max="54" width="9.140625" style="363" customWidth="1"/>
  </cols>
  <sheetData>
    <row r="1" spans="1:71" ht="24" customHeight="1">
      <c r="A1" s="69">
        <v>13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198"/>
      <c r="V1" s="69"/>
      <c r="W1" s="198"/>
      <c r="X1" s="198"/>
      <c r="Y1" s="199"/>
      <c r="Z1" s="198"/>
      <c r="AA1" s="69"/>
      <c r="AB1" s="69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69"/>
      <c r="AT1" s="200"/>
      <c r="AU1" s="200"/>
      <c r="AV1" s="200"/>
      <c r="AW1" s="200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</row>
    <row r="2" spans="1:71" ht="24" customHeight="1">
      <c r="A2" s="184" t="s">
        <v>0</v>
      </c>
      <c r="B2" s="201"/>
      <c r="C2" s="202"/>
      <c r="D2" s="203" t="s">
        <v>1</v>
      </c>
      <c r="E2" s="204">
        <f>VLOOKUP($A$1,$V$4:$BJ$40,4)</f>
        <v>12.25</v>
      </c>
      <c r="F2" s="205"/>
      <c r="G2" s="206" t="s">
        <v>2</v>
      </c>
      <c r="H2" s="201" t="str">
        <f>Teamsetup!$B$19</f>
        <v>-</v>
      </c>
      <c r="I2" s="201"/>
      <c r="J2" s="202"/>
      <c r="K2" s="207" t="s">
        <v>3</v>
      </c>
      <c r="L2" s="208"/>
      <c r="M2" s="208"/>
      <c r="N2" s="209"/>
      <c r="O2" s="69"/>
      <c r="P2" s="69"/>
      <c r="Q2" s="69"/>
      <c r="R2" s="69"/>
      <c r="S2" s="69"/>
      <c r="T2" s="69"/>
      <c r="U2" s="198"/>
      <c r="V2" s="69"/>
      <c r="W2" s="198"/>
      <c r="X2" s="198"/>
      <c r="Y2" s="199"/>
      <c r="Z2" s="198"/>
      <c r="AA2" s="69"/>
      <c r="AB2" s="69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69"/>
      <c r="AT2" s="200"/>
      <c r="AU2" s="200"/>
      <c r="AV2" s="200"/>
      <c r="AW2" s="200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</row>
    <row r="3" spans="1:71" ht="24" customHeight="1" thickBot="1">
      <c r="A3" s="185" t="s">
        <v>4</v>
      </c>
      <c r="B3" s="210"/>
      <c r="C3" s="211" t="str">
        <f>VLOOKUP($A$1,$V$4:$AQ$33,2)</f>
        <v>Shot</v>
      </c>
      <c r="D3" s="212" t="str">
        <f>VLOOKUP($A$1,$V$4:$BJ$40,3)</f>
        <v>Sen Men</v>
      </c>
      <c r="E3" s="205"/>
      <c r="F3" s="205" t="s">
        <v>5</v>
      </c>
      <c r="G3" s="565" t="str">
        <f>Teamsetup!$D$19</f>
        <v>-</v>
      </c>
      <c r="H3" s="566"/>
      <c r="I3" s="205"/>
      <c r="J3" s="213" t="s">
        <v>6</v>
      </c>
      <c r="K3" s="214"/>
      <c r="L3" s="215"/>
      <c r="M3" s="519" t="str">
        <f>IF(Teamsetup!$C$13=6,VLOOKUP($A$1,$V$4:$AQ$39,6),IF(Teamsetup!$C$13&lt;&gt;6,VLOOKUP($A$1,$V$4:$AQ$39,7)))</f>
        <v>-</v>
      </c>
      <c r="N3" s="520" t="str">
        <f>IF($Q$6=6,VLOOKUP($A$1,$V$4:$AQ$39,6),IF($Q$6&lt;&gt;6,VLOOKUP($A$1,$V$4:$AQ$39,7)))</f>
        <v>-</v>
      </c>
      <c r="O3" s="76"/>
      <c r="P3" s="76"/>
      <c r="Q3" s="76"/>
      <c r="R3" s="76"/>
      <c r="S3" s="76"/>
      <c r="T3" s="69"/>
      <c r="U3" s="198"/>
      <c r="V3" s="564" t="s">
        <v>191</v>
      </c>
      <c r="W3" s="564"/>
      <c r="X3" s="564"/>
      <c r="Y3" s="564"/>
      <c r="Z3" s="564"/>
      <c r="AA3" s="564"/>
      <c r="AB3" s="564"/>
      <c r="AC3" s="564"/>
      <c r="AD3" s="564"/>
      <c r="AE3" s="564"/>
      <c r="AF3" s="564"/>
      <c r="AG3" s="564"/>
      <c r="AH3" s="564"/>
      <c r="AI3" s="564"/>
      <c r="AJ3" s="564"/>
      <c r="AK3" s="564"/>
      <c r="AL3" s="564"/>
      <c r="AM3" s="198"/>
      <c r="AN3" s="198"/>
      <c r="AO3" s="198"/>
      <c r="AP3" s="198"/>
      <c r="AQ3" s="198"/>
      <c r="AR3" s="198"/>
      <c r="AS3" s="69"/>
      <c r="AT3" s="200"/>
      <c r="AU3" s="200"/>
      <c r="AV3" s="200"/>
      <c r="AW3" s="200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</row>
    <row r="4" spans="1:71" ht="24" customHeight="1">
      <c r="A4" s="186"/>
      <c r="B4" s="216"/>
      <c r="C4" s="217" t="s">
        <v>11</v>
      </c>
      <c r="D4" s="218" t="str">
        <f>VLOOKUP($A$1,$V$4:$AQ$33,5)</f>
        <v>7.26kg</v>
      </c>
      <c r="E4" s="556" t="s">
        <v>12</v>
      </c>
      <c r="F4" s="557"/>
      <c r="G4" s="556" t="s">
        <v>13</v>
      </c>
      <c r="H4" s="557"/>
      <c r="I4" s="556" t="s">
        <v>14</v>
      </c>
      <c r="J4" s="557"/>
      <c r="K4" s="558" t="s">
        <v>15</v>
      </c>
      <c r="L4" s="559"/>
      <c r="M4" s="560" t="s">
        <v>16</v>
      </c>
      <c r="N4" s="542" t="s">
        <v>17</v>
      </c>
      <c r="O4" s="76"/>
      <c r="P4" s="76"/>
      <c r="Q4" s="76"/>
      <c r="R4" s="76"/>
      <c r="S4" s="76"/>
      <c r="T4" s="69"/>
      <c r="U4" s="198"/>
      <c r="V4" s="564" t="s">
        <v>303</v>
      </c>
      <c r="W4" s="564"/>
      <c r="X4" s="564"/>
      <c r="Y4" s="564"/>
      <c r="Z4" s="564"/>
      <c r="AA4" s="564"/>
      <c r="AB4" s="564"/>
      <c r="AC4" s="564"/>
      <c r="AD4" s="564"/>
      <c r="AE4" s="564"/>
      <c r="AF4" s="564"/>
      <c r="AG4" s="564"/>
      <c r="AH4" s="564"/>
      <c r="AI4" s="564"/>
      <c r="AJ4" s="564"/>
      <c r="AK4" s="564"/>
      <c r="AL4" s="564"/>
      <c r="AM4" s="69"/>
      <c r="AN4" s="69"/>
      <c r="AO4" s="69"/>
      <c r="AP4" s="69"/>
      <c r="AQ4" s="69"/>
      <c r="AR4" s="69"/>
      <c r="AS4" s="69"/>
      <c r="AT4" s="200"/>
      <c r="AU4" s="200"/>
      <c r="AV4" s="200"/>
      <c r="AW4" s="200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</row>
    <row r="5" spans="1:71" ht="24" customHeight="1">
      <c r="A5" s="187"/>
      <c r="B5" s="219" t="s">
        <v>21</v>
      </c>
      <c r="C5" s="220" t="s">
        <v>22</v>
      </c>
      <c r="D5" s="220" t="s">
        <v>23</v>
      </c>
      <c r="E5" s="562" t="s">
        <v>24</v>
      </c>
      <c r="F5" s="563"/>
      <c r="G5" s="562" t="s">
        <v>24</v>
      </c>
      <c r="H5" s="563"/>
      <c r="I5" s="562" t="s">
        <v>24</v>
      </c>
      <c r="J5" s="563"/>
      <c r="K5" s="562" t="s">
        <v>24</v>
      </c>
      <c r="L5" s="563"/>
      <c r="M5" s="561"/>
      <c r="N5" s="543"/>
      <c r="O5" s="76"/>
      <c r="P5" s="76"/>
      <c r="Q5" s="76"/>
      <c r="R5" s="76"/>
      <c r="S5" s="76"/>
      <c r="T5" s="69"/>
      <c r="U5" s="198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200"/>
      <c r="AU5" s="200"/>
      <c r="AV5" s="200"/>
      <c r="AW5" s="200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</row>
    <row r="6" spans="1:71" ht="24" customHeight="1">
      <c r="A6" s="188">
        <v>1</v>
      </c>
      <c r="B6" s="205" t="str">
        <f>VLOOKUP($A$1,$V$4:$BJ$40,8)</f>
        <v>-</v>
      </c>
      <c r="C6" s="221"/>
      <c r="D6" s="222" t="str">
        <f>VLOOKUP($A$1,$V$4:$BJ$40,16)</f>
        <v>-</v>
      </c>
      <c r="E6" s="223"/>
      <c r="F6" s="223"/>
      <c r="G6" s="223"/>
      <c r="H6" s="223"/>
      <c r="I6" s="223"/>
      <c r="J6" s="223"/>
      <c r="K6" s="223"/>
      <c r="L6" s="223"/>
      <c r="M6" s="223"/>
      <c r="N6" s="224"/>
      <c r="O6" s="76"/>
      <c r="P6" s="76"/>
      <c r="Q6" s="76"/>
      <c r="R6" s="76"/>
      <c r="S6" s="76"/>
      <c r="T6" s="69"/>
      <c r="U6" s="198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200"/>
      <c r="AU6" s="200"/>
      <c r="AV6" s="200"/>
      <c r="AW6" s="200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</row>
    <row r="7" spans="1:71" ht="24" customHeight="1">
      <c r="A7" s="188">
        <v>2</v>
      </c>
      <c r="B7" s="205" t="str">
        <f>VLOOKUP($A$1,$V$4:$BJ$40,9)</f>
        <v>-</v>
      </c>
      <c r="C7" s="221"/>
      <c r="D7" s="205" t="str">
        <f>VLOOKUP($A$1,$V$4:$BJ$40,17)</f>
        <v>-</v>
      </c>
      <c r="E7" s="223"/>
      <c r="F7" s="223"/>
      <c r="G7" s="223"/>
      <c r="H7" s="223"/>
      <c r="I7" s="223"/>
      <c r="J7" s="223"/>
      <c r="K7" s="223"/>
      <c r="L7" s="223"/>
      <c r="M7" s="223"/>
      <c r="N7" s="224"/>
      <c r="O7" s="76"/>
      <c r="P7" s="76"/>
      <c r="Q7" s="76"/>
      <c r="R7" s="76"/>
      <c r="S7" s="76"/>
      <c r="T7" s="69"/>
      <c r="U7" s="198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454"/>
      <c r="AQ7" s="69"/>
      <c r="AR7" s="69"/>
      <c r="AS7" s="69"/>
      <c r="AT7" s="200"/>
      <c r="AU7" s="200"/>
      <c r="AV7" s="200"/>
      <c r="AW7" s="200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</row>
    <row r="8" spans="1:71" ht="24" customHeight="1">
      <c r="A8" s="188">
        <v>3</v>
      </c>
      <c r="B8" s="205" t="str">
        <f>VLOOKUP($A$1,$V$4:$BJ$40,10)</f>
        <v>-</v>
      </c>
      <c r="C8" s="221"/>
      <c r="D8" s="205" t="str">
        <f>VLOOKUP($A$1,$V$4:$BJ$40,18)</f>
        <v>-</v>
      </c>
      <c r="E8" s="223"/>
      <c r="F8" s="223"/>
      <c r="G8" s="223"/>
      <c r="H8" s="223"/>
      <c r="I8" s="223"/>
      <c r="J8" s="223"/>
      <c r="K8" s="223"/>
      <c r="L8" s="223"/>
      <c r="M8" s="223"/>
      <c r="N8" s="224"/>
      <c r="O8" s="76"/>
      <c r="P8" s="76"/>
      <c r="Q8" s="76"/>
      <c r="R8" s="76"/>
      <c r="S8" s="76"/>
      <c r="T8" s="69"/>
      <c r="U8" s="198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200"/>
      <c r="AU8" s="200"/>
      <c r="AV8" s="200"/>
      <c r="AW8" s="200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</row>
    <row r="9" spans="1:71" ht="24" customHeight="1">
      <c r="A9" s="188">
        <v>4</v>
      </c>
      <c r="B9" s="205" t="str">
        <f>VLOOKUP($A$1,$V$4:$BJ$40,11)</f>
        <v>-</v>
      </c>
      <c r="C9" s="221"/>
      <c r="D9" s="205" t="str">
        <f>VLOOKUP($A$1,$V$4:$BJ$40,19)</f>
        <v>-</v>
      </c>
      <c r="E9" s="223"/>
      <c r="F9" s="223"/>
      <c r="G9" s="223"/>
      <c r="H9" s="223"/>
      <c r="I9" s="223"/>
      <c r="J9" s="223"/>
      <c r="K9" s="223"/>
      <c r="L9" s="223"/>
      <c r="M9" s="223"/>
      <c r="N9" s="224"/>
      <c r="O9" s="76"/>
      <c r="P9" s="76"/>
      <c r="Q9" s="76"/>
      <c r="R9" s="76"/>
      <c r="S9" s="76"/>
      <c r="T9" s="69"/>
      <c r="U9" s="198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200"/>
      <c r="AU9" s="200"/>
      <c r="AV9" s="200"/>
      <c r="AW9" s="200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</row>
    <row r="10" spans="1:71" ht="24" customHeight="1">
      <c r="A10" s="188">
        <v>5</v>
      </c>
      <c r="B10" s="205" t="str">
        <f>VLOOKUP($A$1,$V$4:$BJ$40,12)</f>
        <v>-</v>
      </c>
      <c r="C10" s="221"/>
      <c r="D10" s="205" t="str">
        <f>VLOOKUP($A$1,$V$4:$BJ$40,20)</f>
        <v>-</v>
      </c>
      <c r="E10" s="223"/>
      <c r="F10" s="223"/>
      <c r="G10" s="223"/>
      <c r="H10" s="223"/>
      <c r="I10" s="223"/>
      <c r="J10" s="223"/>
      <c r="K10" s="223"/>
      <c r="L10" s="223"/>
      <c r="M10" s="223"/>
      <c r="N10" s="224"/>
      <c r="O10" s="76"/>
      <c r="P10" s="76"/>
      <c r="Q10" s="76"/>
      <c r="R10" s="76"/>
      <c r="S10" s="76"/>
      <c r="T10" s="69"/>
      <c r="U10" s="198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200"/>
      <c r="AU10" s="200"/>
      <c r="AV10" s="200"/>
      <c r="AW10" s="200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</row>
    <row r="11" spans="1:71" ht="24" customHeight="1">
      <c r="A11" s="188">
        <v>6</v>
      </c>
      <c r="B11" s="205" t="str">
        <f>VLOOKUP($A$1,$V$4:$BJ$40,13)</f>
        <v>-</v>
      </c>
      <c r="C11" s="221"/>
      <c r="D11" s="205" t="str">
        <f>VLOOKUP($A$1,$V$4:$BJ$40,21)</f>
        <v>-</v>
      </c>
      <c r="E11" s="223"/>
      <c r="F11" s="223"/>
      <c r="G11" s="223"/>
      <c r="H11" s="223"/>
      <c r="I11" s="223"/>
      <c r="J11" s="223"/>
      <c r="K11" s="223"/>
      <c r="L11" s="223"/>
      <c r="M11" s="223"/>
      <c r="N11" s="224"/>
      <c r="O11" s="76"/>
      <c r="P11" s="76"/>
      <c r="Q11" s="76"/>
      <c r="R11" s="76"/>
      <c r="S11" s="76"/>
      <c r="T11" s="69"/>
      <c r="U11" s="198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200"/>
      <c r="AU11" s="200"/>
      <c r="AV11" s="200"/>
      <c r="AW11" s="200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</row>
    <row r="12" spans="1:71" ht="24" customHeight="1">
      <c r="A12" s="188">
        <v>7</v>
      </c>
      <c r="B12" s="205" t="str">
        <f>VLOOKUP($A$1,$V$4:$BJ$40,14)</f>
        <v>-</v>
      </c>
      <c r="C12" s="221"/>
      <c r="D12" s="205" t="str">
        <f>VLOOKUP($A$1,$V$4:$BJ$40,22)</f>
        <v>-</v>
      </c>
      <c r="E12" s="223"/>
      <c r="F12" s="223"/>
      <c r="G12" s="223"/>
      <c r="H12" s="223"/>
      <c r="I12" s="223"/>
      <c r="J12" s="223"/>
      <c r="K12" s="223"/>
      <c r="L12" s="223"/>
      <c r="M12" s="223"/>
      <c r="N12" s="224"/>
      <c r="O12" s="76"/>
      <c r="P12" s="76"/>
      <c r="Q12" s="76"/>
      <c r="R12" s="76"/>
      <c r="S12" s="76"/>
      <c r="T12" s="69"/>
      <c r="U12" s="198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200"/>
      <c r="AU12" s="200"/>
      <c r="AV12" s="200"/>
      <c r="AW12" s="200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</row>
    <row r="13" spans="1:71" ht="24" customHeight="1">
      <c r="A13" s="188">
        <v>8</v>
      </c>
      <c r="B13" s="205" t="str">
        <f>VLOOKUP($A$1,$V$4:$BJ$40,15)</f>
        <v>-</v>
      </c>
      <c r="C13" s="221"/>
      <c r="D13" s="221" t="str">
        <f>VLOOKUP($A$1,$V$4:$BJ$40,23)</f>
        <v>-</v>
      </c>
      <c r="E13" s="223"/>
      <c r="F13" s="223"/>
      <c r="G13" s="223"/>
      <c r="H13" s="223"/>
      <c r="I13" s="223"/>
      <c r="J13" s="223"/>
      <c r="K13" s="223"/>
      <c r="L13" s="223"/>
      <c r="M13" s="223"/>
      <c r="N13" s="224"/>
      <c r="O13" s="76"/>
      <c r="P13" s="76"/>
      <c r="Q13" s="76"/>
      <c r="R13" s="76"/>
      <c r="S13" s="76"/>
      <c r="T13" s="69"/>
      <c r="U13" s="198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200"/>
      <c r="AU13" s="200"/>
      <c r="AV13" s="200"/>
      <c r="AW13" s="200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</row>
    <row r="14" spans="1:71" ht="24" customHeight="1">
      <c r="A14" s="188">
        <v>9</v>
      </c>
      <c r="B14" s="205" t="str">
        <f>CONCATENATE(VLOOKUP($A$1,$V$4:$BJ$40,8),(VLOOKUP($A$1,$V$4:$BJ$40,8)))</f>
        <v>--</v>
      </c>
      <c r="C14" s="221"/>
      <c r="D14" s="221" t="str">
        <f>VLOOKUP($A$1,$V$4:$BJ$40,16)</f>
        <v>-</v>
      </c>
      <c r="E14" s="223"/>
      <c r="F14" s="223"/>
      <c r="G14" s="223"/>
      <c r="H14" s="223"/>
      <c r="I14" s="223"/>
      <c r="J14" s="223"/>
      <c r="K14" s="223"/>
      <c r="L14" s="223"/>
      <c r="M14" s="223"/>
      <c r="N14" s="224"/>
      <c r="O14" s="76"/>
      <c r="P14" s="76"/>
      <c r="Q14" s="76"/>
      <c r="R14" s="76"/>
      <c r="S14" s="76"/>
      <c r="T14" s="69"/>
      <c r="U14" s="198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200"/>
      <c r="AU14" s="200"/>
      <c r="AV14" s="200"/>
      <c r="AW14" s="200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</row>
    <row r="15" spans="1:71" ht="24" customHeight="1">
      <c r="A15" s="188">
        <v>10</v>
      </c>
      <c r="B15" s="205" t="str">
        <f>CONCATENATE(VLOOKUP($A$1,$V$4:$BJ$40,9),(VLOOKUP($A$1,$V$4:$BJ$40,9)))</f>
        <v>--</v>
      </c>
      <c r="C15" s="221"/>
      <c r="D15" s="221" t="str">
        <f>VLOOKUP($A$1,$V$4:$BJ$40,17)</f>
        <v>-</v>
      </c>
      <c r="E15" s="223"/>
      <c r="F15" s="223"/>
      <c r="G15" s="223"/>
      <c r="H15" s="223"/>
      <c r="I15" s="223"/>
      <c r="J15" s="223"/>
      <c r="K15" s="223"/>
      <c r="L15" s="223"/>
      <c r="M15" s="223"/>
      <c r="N15" s="224"/>
      <c r="O15" s="76"/>
      <c r="P15" s="76"/>
      <c r="Q15" s="76"/>
      <c r="R15" s="76"/>
      <c r="S15" s="76"/>
      <c r="T15" s="69"/>
      <c r="U15" s="198"/>
      <c r="V15" s="69"/>
      <c r="W15" s="225" t="s">
        <v>7</v>
      </c>
      <c r="X15" s="225" t="s">
        <v>8</v>
      </c>
      <c r="Y15" s="226" t="s">
        <v>9</v>
      </c>
      <c r="Z15" s="225" t="s">
        <v>10</v>
      </c>
      <c r="AA15" s="227" t="s">
        <v>300</v>
      </c>
      <c r="AB15" s="227" t="s">
        <v>301</v>
      </c>
      <c r="AC15" s="225">
        <v>1</v>
      </c>
      <c r="AD15" s="225">
        <v>2</v>
      </c>
      <c r="AE15" s="225">
        <v>3</v>
      </c>
      <c r="AF15" s="225">
        <v>4</v>
      </c>
      <c r="AG15" s="225">
        <v>5</v>
      </c>
      <c r="AH15" s="225">
        <v>6</v>
      </c>
      <c r="AI15" s="225">
        <v>7</v>
      </c>
      <c r="AJ15" s="225">
        <v>8</v>
      </c>
      <c r="AK15" s="69"/>
      <c r="AL15" s="69"/>
      <c r="AM15" s="69"/>
      <c r="AN15" s="69"/>
      <c r="AO15" s="69"/>
      <c r="AP15" s="69"/>
      <c r="AQ15" s="69"/>
      <c r="AR15" s="69"/>
      <c r="AS15" s="69"/>
      <c r="AT15" s="200"/>
      <c r="AU15" s="200"/>
      <c r="AV15" s="200"/>
      <c r="AW15" s="200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</row>
    <row r="16" spans="1:71" ht="24" customHeight="1">
      <c r="A16" s="188">
        <v>11</v>
      </c>
      <c r="B16" s="205" t="str">
        <f>CONCATENATE(VLOOKUP($A$1,$V$4:$BJ$40,10),(VLOOKUP($A$1,$V$4:$BJ$40,10)))</f>
        <v>--</v>
      </c>
      <c r="C16" s="221"/>
      <c r="D16" s="228" t="str">
        <f>VLOOKUP($A$1,$V$4:$BJ$40,18)</f>
        <v>-</v>
      </c>
      <c r="E16" s="223"/>
      <c r="F16" s="223"/>
      <c r="G16" s="223"/>
      <c r="H16" s="223"/>
      <c r="I16" s="223"/>
      <c r="J16" s="223"/>
      <c r="K16" s="223"/>
      <c r="L16" s="223"/>
      <c r="M16" s="223"/>
      <c r="N16" s="224"/>
      <c r="O16" s="76"/>
      <c r="P16" s="76"/>
      <c r="Q16" s="76"/>
      <c r="R16" s="76"/>
      <c r="S16" s="76"/>
      <c r="T16" s="69"/>
      <c r="U16" s="198"/>
      <c r="V16" s="198">
        <v>13</v>
      </c>
      <c r="W16" s="198" t="s">
        <v>31</v>
      </c>
      <c r="X16" s="229" t="s">
        <v>44</v>
      </c>
      <c r="Y16" s="199">
        <f>IF($X$16='Match specific timetable 6 Club'!$F$15,'Match specific timetable 6 Club'!$D$15,"####")</f>
        <v>12.25</v>
      </c>
      <c r="Z16" s="198" t="s">
        <v>32</v>
      </c>
      <c r="AA16" s="200" t="str">
        <f>'Match specific timetable 6 Club'!H15</f>
        <v>-</v>
      </c>
      <c r="AB16" s="200" t="str">
        <f>'Match specific TT 7 &amp; 8 club'!H15</f>
        <v>-</v>
      </c>
      <c r="AC16" s="198" t="str">
        <f>Teamsetup!$D$3</f>
        <v>-</v>
      </c>
      <c r="AD16" s="198" t="str">
        <f>Teamsetup!$D$7</f>
        <v>-</v>
      </c>
      <c r="AE16" s="198" t="str">
        <f>Teamsetup!$D$4</f>
        <v>-</v>
      </c>
      <c r="AF16" s="198" t="str">
        <f>Teamsetup!$D$8</f>
        <v>-</v>
      </c>
      <c r="AG16" s="198" t="str">
        <f>Teamsetup!$D$5</f>
        <v>-</v>
      </c>
      <c r="AH16" s="198" t="str">
        <f>Teamsetup!$D$6</f>
        <v>-</v>
      </c>
      <c r="AI16" s="198" t="str">
        <f>Teamsetup!$D$9</f>
        <v>-</v>
      </c>
      <c r="AJ16" s="198" t="str">
        <f>Teamsetup!$D$10</f>
        <v>-</v>
      </c>
      <c r="AK16" s="199" t="str">
        <f>Teamsetup!$C$3</f>
        <v>-</v>
      </c>
      <c r="AL16" s="198" t="str">
        <f>Teamsetup!$C$7</f>
        <v>-</v>
      </c>
      <c r="AM16" s="198" t="str">
        <f>Teamsetup!$C$4</f>
        <v>-</v>
      </c>
      <c r="AN16" s="198" t="str">
        <f>Teamsetup!$C$8</f>
        <v>-</v>
      </c>
      <c r="AO16" s="198" t="str">
        <f>Teamsetup!$C$5</f>
        <v>-</v>
      </c>
      <c r="AP16" s="198" t="str">
        <f>Teamsetup!$C$6</f>
        <v>-</v>
      </c>
      <c r="AQ16" s="198" t="str">
        <f>Teamsetup!$C$9</f>
        <v>-</v>
      </c>
      <c r="AR16" s="198" t="str">
        <f>Teamsetup!$C$10</f>
        <v>-</v>
      </c>
      <c r="AS16" s="69"/>
      <c r="AT16" s="200"/>
      <c r="AU16" s="200"/>
      <c r="AV16" s="200"/>
      <c r="AW16" s="200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</row>
    <row r="17" spans="1:71" ht="24" customHeight="1">
      <c r="A17" s="188">
        <v>12</v>
      </c>
      <c r="B17" s="205" t="str">
        <f>CONCATENATE(VLOOKUP($A$1,$V$4:$BJ$40,11),(VLOOKUP($A$1,$V$4:$BJ$40,11)))</f>
        <v>--</v>
      </c>
      <c r="C17" s="221"/>
      <c r="D17" s="221" t="str">
        <f>VLOOKUP($A$1,$V$4:$BJ$40,19)</f>
        <v>-</v>
      </c>
      <c r="E17" s="223"/>
      <c r="F17" s="223"/>
      <c r="G17" s="223"/>
      <c r="H17" s="223"/>
      <c r="I17" s="223"/>
      <c r="J17" s="223"/>
      <c r="K17" s="223"/>
      <c r="L17" s="223"/>
      <c r="M17" s="223"/>
      <c r="N17" s="224"/>
      <c r="O17" s="76"/>
      <c r="P17" s="76"/>
      <c r="Q17" s="76"/>
      <c r="R17" s="76"/>
      <c r="S17" s="76"/>
      <c r="T17" s="69"/>
      <c r="U17" s="198"/>
      <c r="V17" s="198">
        <v>14</v>
      </c>
      <c r="W17" s="198" t="s">
        <v>31</v>
      </c>
      <c r="X17" s="198" t="s">
        <v>33</v>
      </c>
      <c r="Y17" s="199" t="str">
        <f>IF($X$17='Match specific timetable 6 Club'!$F$20,'Match specific timetable 6 Club'!$D$20,"####")</f>
        <v>####</v>
      </c>
      <c r="Z17" s="198" t="s">
        <v>34</v>
      </c>
      <c r="AA17" s="69" t="str">
        <f>'Match specific timetable 6 Club'!H20</f>
        <v>-</v>
      </c>
      <c r="AB17" s="69" t="str">
        <f>'Match specific TT 7 &amp; 8 club'!H20</f>
        <v>-</v>
      </c>
      <c r="AC17" s="198" t="str">
        <f>Teamsetup!$D$3</f>
        <v>-</v>
      </c>
      <c r="AD17" s="198" t="str">
        <f>Teamsetup!$D$7</f>
        <v>-</v>
      </c>
      <c r="AE17" s="198" t="str">
        <f>Teamsetup!$D$4</f>
        <v>-</v>
      </c>
      <c r="AF17" s="198" t="str">
        <f>Teamsetup!$D$8</f>
        <v>-</v>
      </c>
      <c r="AG17" s="198" t="str">
        <f>Teamsetup!$D$5</f>
        <v>-</v>
      </c>
      <c r="AH17" s="198" t="str">
        <f>Teamsetup!$D$6</f>
        <v>-</v>
      </c>
      <c r="AI17" s="198" t="str">
        <f>Teamsetup!$D$9</f>
        <v>-</v>
      </c>
      <c r="AJ17" s="198" t="str">
        <f>Teamsetup!$D$10</f>
        <v>-</v>
      </c>
      <c r="AK17" s="199" t="str">
        <f>Teamsetup!$C$3</f>
        <v>-</v>
      </c>
      <c r="AL17" s="198" t="str">
        <f>Teamsetup!$C$7</f>
        <v>-</v>
      </c>
      <c r="AM17" s="198" t="str">
        <f>Teamsetup!$C$4</f>
        <v>-</v>
      </c>
      <c r="AN17" s="198" t="str">
        <f>Teamsetup!$C$8</f>
        <v>-</v>
      </c>
      <c r="AO17" s="198" t="str">
        <f>Teamsetup!$C$5</f>
        <v>-</v>
      </c>
      <c r="AP17" s="198" t="str">
        <f>Teamsetup!$C$6</f>
        <v>-</v>
      </c>
      <c r="AQ17" s="198" t="str">
        <f>Teamsetup!$C$9</f>
        <v>-</v>
      </c>
      <c r="AR17" s="198" t="str">
        <f>Teamsetup!$C$10</f>
        <v>-</v>
      </c>
      <c r="AS17" s="69"/>
      <c r="AT17" s="200"/>
      <c r="AU17" s="200"/>
      <c r="AV17" s="200"/>
      <c r="AW17" s="200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</row>
    <row r="18" spans="1:71" ht="24" customHeight="1">
      <c r="A18" s="188">
        <v>13</v>
      </c>
      <c r="B18" s="205" t="str">
        <f>CONCATENATE(VLOOKUP($A$1,$V$4:$BJ$40,12),(VLOOKUP($A$1,$V$4:$BJ$40,12)))</f>
        <v>--</v>
      </c>
      <c r="C18" s="221"/>
      <c r="D18" s="221" t="str">
        <f>VLOOKUP($A$1,$V$4:$BJ$40,20)</f>
        <v>-</v>
      </c>
      <c r="E18" s="223"/>
      <c r="F18" s="223"/>
      <c r="G18" s="223"/>
      <c r="H18" s="223"/>
      <c r="I18" s="223"/>
      <c r="J18" s="223"/>
      <c r="K18" s="223"/>
      <c r="L18" s="223"/>
      <c r="M18" s="223"/>
      <c r="N18" s="224"/>
      <c r="O18" s="76"/>
      <c r="P18" s="76"/>
      <c r="Q18" s="76"/>
      <c r="R18" s="76"/>
      <c r="S18" s="76"/>
      <c r="T18" s="69"/>
      <c r="U18" s="198"/>
      <c r="V18" s="198">
        <v>15</v>
      </c>
      <c r="W18" s="198" t="s">
        <v>31</v>
      </c>
      <c r="X18" s="198" t="s">
        <v>35</v>
      </c>
      <c r="Y18" s="199">
        <f>IF($X$18='Match specific timetable 6 Club'!$F$41,'Match specific timetable 6 Club'!$D$41,"####")</f>
        <v>14.5</v>
      </c>
      <c r="Z18" s="198" t="s">
        <v>36</v>
      </c>
      <c r="AA18" s="69" t="str">
        <f>'Match specific timetable 6 Club'!H41</f>
        <v>-</v>
      </c>
      <c r="AB18" s="69" t="str">
        <f>'Match specific TT 7 &amp; 8 club'!H41</f>
        <v>-</v>
      </c>
      <c r="AC18" s="198" t="str">
        <f>Teamsetup!$D$3</f>
        <v>-</v>
      </c>
      <c r="AD18" s="198" t="str">
        <f>Teamsetup!$D$7</f>
        <v>-</v>
      </c>
      <c r="AE18" s="198" t="str">
        <f>Teamsetup!$D$4</f>
        <v>-</v>
      </c>
      <c r="AF18" s="198" t="str">
        <f>Teamsetup!$D$8</f>
        <v>-</v>
      </c>
      <c r="AG18" s="198" t="str">
        <f>Teamsetup!$D$5</f>
        <v>-</v>
      </c>
      <c r="AH18" s="198" t="str">
        <f>Teamsetup!$D$6</f>
        <v>-</v>
      </c>
      <c r="AI18" s="198" t="str">
        <f>Teamsetup!$D$9</f>
        <v>-</v>
      </c>
      <c r="AJ18" s="198" t="str">
        <f>Teamsetup!$D$10</f>
        <v>-</v>
      </c>
      <c r="AK18" s="199" t="str">
        <f>Teamsetup!$C$3</f>
        <v>-</v>
      </c>
      <c r="AL18" s="198" t="str">
        <f>Teamsetup!$C$7</f>
        <v>-</v>
      </c>
      <c r="AM18" s="198" t="str">
        <f>Teamsetup!$C$4</f>
        <v>-</v>
      </c>
      <c r="AN18" s="198" t="str">
        <f>Teamsetup!$C$8</f>
        <v>-</v>
      </c>
      <c r="AO18" s="198" t="str">
        <f>Teamsetup!$C$5</f>
        <v>-</v>
      </c>
      <c r="AP18" s="198" t="str">
        <f>Teamsetup!$C$6</f>
        <v>-</v>
      </c>
      <c r="AQ18" s="198" t="str">
        <f>Teamsetup!$C$9</f>
        <v>-</v>
      </c>
      <c r="AR18" s="198" t="str">
        <f>Teamsetup!$C$10</f>
        <v>-</v>
      </c>
      <c r="AS18" s="69"/>
      <c r="AT18" s="200"/>
      <c r="AU18" s="200"/>
      <c r="AV18" s="200"/>
      <c r="AW18" s="200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</row>
    <row r="19" spans="1:71" ht="24" customHeight="1">
      <c r="A19" s="188">
        <v>14</v>
      </c>
      <c r="B19" s="205" t="str">
        <f>CONCATENATE(VLOOKUP($A$1,$V$4:$BJ$40,13),(VLOOKUP($A$1,$V$4:$BJ$40,13)))</f>
        <v>--</v>
      </c>
      <c r="C19" s="221"/>
      <c r="D19" s="221" t="str">
        <f>VLOOKUP($A$1,$V$4:$BJ$40,21)</f>
        <v>-</v>
      </c>
      <c r="E19" s="223"/>
      <c r="F19" s="223"/>
      <c r="G19" s="223"/>
      <c r="H19" s="223"/>
      <c r="I19" s="223"/>
      <c r="J19" s="223"/>
      <c r="K19" s="223"/>
      <c r="L19" s="223"/>
      <c r="M19" s="223"/>
      <c r="N19" s="224"/>
      <c r="O19" s="76"/>
      <c r="P19" s="76"/>
      <c r="Q19" s="76"/>
      <c r="R19" s="76"/>
      <c r="S19" s="76"/>
      <c r="T19" s="69"/>
      <c r="U19" s="198"/>
      <c r="V19" s="198">
        <v>16</v>
      </c>
      <c r="W19" s="198" t="s">
        <v>31</v>
      </c>
      <c r="X19" s="198" t="s">
        <v>37</v>
      </c>
      <c r="Y19" s="199">
        <f>IF($X$19='Match specific timetable 6 Club'!$F$6,'Match specific timetable 6 Club'!$D$6,"####")</f>
        <v>11.15</v>
      </c>
      <c r="Z19" s="198" t="s">
        <v>209</v>
      </c>
      <c r="AA19" s="200" t="str">
        <f>'Match specific timetable 6 Club'!H6</f>
        <v>-</v>
      </c>
      <c r="AB19" s="200" t="str">
        <f>'Match specific TT 7 &amp; 8 club'!H6</f>
        <v>- &amp; -</v>
      </c>
      <c r="AC19" s="198" t="str">
        <f>Teamsetup!$D$3</f>
        <v>-</v>
      </c>
      <c r="AD19" s="198" t="str">
        <f>Teamsetup!$D$7</f>
        <v>-</v>
      </c>
      <c r="AE19" s="198" t="str">
        <f>Teamsetup!$D$4</f>
        <v>-</v>
      </c>
      <c r="AF19" s="198" t="str">
        <f>Teamsetup!$D$8</f>
        <v>-</v>
      </c>
      <c r="AG19" s="198" t="str">
        <f>Teamsetup!$D$5</f>
        <v>-</v>
      </c>
      <c r="AH19" s="198" t="str">
        <f>Teamsetup!$D$6</f>
        <v>-</v>
      </c>
      <c r="AI19" s="198" t="str">
        <f>Teamsetup!$D$9</f>
        <v>-</v>
      </c>
      <c r="AJ19" s="198" t="str">
        <f>Teamsetup!$D$10</f>
        <v>-</v>
      </c>
      <c r="AK19" s="199" t="str">
        <f>Teamsetup!$C$3</f>
        <v>-</v>
      </c>
      <c r="AL19" s="198" t="str">
        <f>Teamsetup!$C$7</f>
        <v>-</v>
      </c>
      <c r="AM19" s="198" t="str">
        <f>Teamsetup!$C$4</f>
        <v>-</v>
      </c>
      <c r="AN19" s="198" t="str">
        <f>Teamsetup!$C$8</f>
        <v>-</v>
      </c>
      <c r="AO19" s="198" t="str">
        <f>Teamsetup!$C$5</f>
        <v>-</v>
      </c>
      <c r="AP19" s="198" t="str">
        <f>Teamsetup!$C$6</f>
        <v>-</v>
      </c>
      <c r="AQ19" s="198" t="str">
        <f>Teamsetup!$C$9</f>
        <v>-</v>
      </c>
      <c r="AR19" s="198" t="str">
        <f>Teamsetup!$C$10</f>
        <v>-</v>
      </c>
      <c r="AS19" s="69"/>
      <c r="AT19" s="200"/>
      <c r="AU19" s="200"/>
      <c r="AV19" s="200"/>
      <c r="AW19" s="200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</row>
    <row r="20" spans="1:71" ht="24" customHeight="1">
      <c r="A20" s="188">
        <v>15</v>
      </c>
      <c r="B20" s="205" t="str">
        <f>CONCATENATE(VLOOKUP($A$1,$V$4:$BJ$40,14),(VLOOKUP($A$1,$V$4:$BJ$40,14)))</f>
        <v>--</v>
      </c>
      <c r="C20" s="221"/>
      <c r="D20" s="221" t="str">
        <f>VLOOKUP($A$1,$V$4:$BJ$40,22)</f>
        <v>-</v>
      </c>
      <c r="E20" s="437"/>
      <c r="F20" s="437"/>
      <c r="G20" s="437"/>
      <c r="H20" s="437"/>
      <c r="I20" s="437"/>
      <c r="J20" s="437"/>
      <c r="K20" s="437"/>
      <c r="L20" s="437"/>
      <c r="M20" s="437"/>
      <c r="N20" s="438"/>
      <c r="O20" s="76"/>
      <c r="P20" s="76"/>
      <c r="Q20" s="76"/>
      <c r="R20" s="76"/>
      <c r="S20" s="76"/>
      <c r="T20" s="69"/>
      <c r="U20" s="198"/>
      <c r="V20" s="198">
        <v>17</v>
      </c>
      <c r="W20" s="198" t="s">
        <v>31</v>
      </c>
      <c r="X20" s="198" t="s">
        <v>38</v>
      </c>
      <c r="Y20" s="199">
        <f>IF($X$20='Match specific timetable 6 Club'!$F$33,'Match specific timetable 6 Club'!$D$33,"####")</f>
        <v>14.15</v>
      </c>
      <c r="Z20" s="198" t="s">
        <v>36</v>
      </c>
      <c r="AA20" s="69" t="str">
        <f>'Match specific timetable 6 Club'!H33</f>
        <v>-</v>
      </c>
      <c r="AB20" s="69" t="str">
        <f>'Match specific TT 7 &amp; 8 club'!H33</f>
        <v>-</v>
      </c>
      <c r="AC20" s="198" t="str">
        <f>Teamsetup!$D$3</f>
        <v>-</v>
      </c>
      <c r="AD20" s="198" t="str">
        <f>Teamsetup!$D$7</f>
        <v>-</v>
      </c>
      <c r="AE20" s="198" t="str">
        <f>Teamsetup!$D$4</f>
        <v>-</v>
      </c>
      <c r="AF20" s="198" t="str">
        <f>Teamsetup!$D$8</f>
        <v>-</v>
      </c>
      <c r="AG20" s="198" t="str">
        <f>Teamsetup!$D$5</f>
        <v>-</v>
      </c>
      <c r="AH20" s="198" t="str">
        <f>Teamsetup!$D$6</f>
        <v>-</v>
      </c>
      <c r="AI20" s="198" t="str">
        <f>Teamsetup!$D$9</f>
        <v>-</v>
      </c>
      <c r="AJ20" s="198" t="str">
        <f>Teamsetup!$D$10</f>
        <v>-</v>
      </c>
      <c r="AK20" s="199" t="str">
        <f>Teamsetup!$C$3</f>
        <v>-</v>
      </c>
      <c r="AL20" s="198" t="str">
        <f>Teamsetup!$C$7</f>
        <v>-</v>
      </c>
      <c r="AM20" s="198" t="str">
        <f>Teamsetup!$C$4</f>
        <v>-</v>
      </c>
      <c r="AN20" s="198" t="str">
        <f>Teamsetup!$C$8</f>
        <v>-</v>
      </c>
      <c r="AO20" s="198" t="str">
        <f>Teamsetup!$C$5</f>
        <v>-</v>
      </c>
      <c r="AP20" s="198" t="str">
        <f>Teamsetup!$C$6</f>
        <v>-</v>
      </c>
      <c r="AQ20" s="198" t="str">
        <f>Teamsetup!$C$9</f>
        <v>-</v>
      </c>
      <c r="AR20" s="198" t="str">
        <f>Teamsetup!$C$10</f>
        <v>-</v>
      </c>
      <c r="AS20" s="69" t="s">
        <v>38</v>
      </c>
      <c r="AU20" s="200"/>
      <c r="AV20" s="200"/>
      <c r="AW20" s="200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</row>
    <row r="21" spans="1:71" ht="24" customHeight="1">
      <c r="A21" s="188">
        <v>16</v>
      </c>
      <c r="B21" s="205" t="str">
        <f>CONCATENATE(VLOOKUP($A$1,$V$4:$BJ$40,15),(VLOOKUP($A$1,$V$4:$BJ$40,15)))</f>
        <v>--</v>
      </c>
      <c r="C21" s="221"/>
      <c r="D21" s="221" t="str">
        <f>VLOOKUP($A$1,$V$4:$BJ$40,23)</f>
        <v>-</v>
      </c>
      <c r="E21" s="437"/>
      <c r="F21" s="437"/>
      <c r="G21" s="437"/>
      <c r="H21" s="437"/>
      <c r="I21" s="437"/>
      <c r="J21" s="437"/>
      <c r="K21" s="437"/>
      <c r="L21" s="437"/>
      <c r="M21" s="437"/>
      <c r="N21" s="438"/>
      <c r="O21" s="76"/>
      <c r="P21" s="76"/>
      <c r="Q21" s="76"/>
      <c r="R21" s="76"/>
      <c r="S21" s="76"/>
      <c r="T21" s="69"/>
      <c r="U21" s="198"/>
      <c r="V21" s="198">
        <v>18</v>
      </c>
      <c r="W21" s="198" t="s">
        <v>31</v>
      </c>
      <c r="X21" s="198" t="s">
        <v>306</v>
      </c>
      <c r="Y21" s="199">
        <f>IF($X$21='Match specific timetable 6 Club'!$F$26,'Match specific timetable 6 Club'!$D$26,"####")</f>
        <v>13.35</v>
      </c>
      <c r="Z21" s="198" t="s">
        <v>209</v>
      </c>
      <c r="AA21" s="69" t="str">
        <f>'Match specific timetable 6 Club'!H26</f>
        <v>-</v>
      </c>
      <c r="AB21" s="69" t="str">
        <f>'Match specific TT 7 &amp; 8 club'!H26</f>
        <v>-</v>
      </c>
      <c r="AC21" s="198" t="str">
        <f>Teamsetup!$D$3</f>
        <v>-</v>
      </c>
      <c r="AD21" s="198" t="str">
        <f>Teamsetup!$D$7</f>
        <v>-</v>
      </c>
      <c r="AE21" s="198" t="str">
        <f>Teamsetup!$D$4</f>
        <v>-</v>
      </c>
      <c r="AF21" s="198" t="str">
        <f>Teamsetup!$D$8</f>
        <v>-</v>
      </c>
      <c r="AG21" s="198" t="str">
        <f>Teamsetup!$D$5</f>
        <v>-</v>
      </c>
      <c r="AH21" s="198" t="str">
        <f>Teamsetup!$D$6</f>
        <v>-</v>
      </c>
      <c r="AI21" s="198" t="str">
        <f>Teamsetup!$D$9</f>
        <v>-</v>
      </c>
      <c r="AJ21" s="198" t="str">
        <f>Teamsetup!$D$10</f>
        <v>-</v>
      </c>
      <c r="AK21" s="199" t="str">
        <f>Teamsetup!$C$3</f>
        <v>-</v>
      </c>
      <c r="AL21" s="198" t="str">
        <f>Teamsetup!$C$7</f>
        <v>-</v>
      </c>
      <c r="AM21" s="198" t="str">
        <f>Teamsetup!$C$4</f>
        <v>-</v>
      </c>
      <c r="AN21" s="198" t="str">
        <f>Teamsetup!$C$8</f>
        <v>-</v>
      </c>
      <c r="AO21" s="198" t="str">
        <f>Teamsetup!$C$5</f>
        <v>-</v>
      </c>
      <c r="AP21" s="198" t="str">
        <f>Teamsetup!$C$6</f>
        <v>-</v>
      </c>
      <c r="AQ21" s="198" t="str">
        <f>Teamsetup!$C$9</f>
        <v>-</v>
      </c>
      <c r="AR21" s="198" t="str">
        <f>Teamsetup!$C$10</f>
        <v>-</v>
      </c>
      <c r="AS21" s="69" t="s">
        <v>39</v>
      </c>
      <c r="AT21" s="200" t="s">
        <v>208</v>
      </c>
      <c r="AU21" s="200"/>
      <c r="AV21" s="200"/>
      <c r="AW21" s="200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</row>
    <row r="22" spans="1:71" ht="24" customHeight="1">
      <c r="A22" s="188">
        <v>17</v>
      </c>
      <c r="B22" s="205"/>
      <c r="C22" s="221"/>
      <c r="D22" s="221"/>
      <c r="E22" s="437"/>
      <c r="F22" s="437"/>
      <c r="G22" s="437"/>
      <c r="H22" s="437"/>
      <c r="I22" s="437"/>
      <c r="J22" s="437"/>
      <c r="K22" s="437"/>
      <c r="L22" s="437"/>
      <c r="M22" s="437"/>
      <c r="N22" s="438"/>
      <c r="O22" s="76"/>
      <c r="P22" s="76"/>
      <c r="Q22" s="76"/>
      <c r="R22" s="76"/>
      <c r="S22" s="76"/>
      <c r="T22" s="69"/>
      <c r="U22" s="198"/>
      <c r="V22" s="198">
        <v>19</v>
      </c>
      <c r="W22" s="198" t="s">
        <v>31</v>
      </c>
      <c r="X22" s="198" t="s">
        <v>40</v>
      </c>
      <c r="Y22" s="199">
        <f>IF($X$22='Match specific timetable 6 Club'!$F$10,'Match specific timetable 6 Club'!$D$10,"####")</f>
        <v>11.5</v>
      </c>
      <c r="Z22" s="198" t="s">
        <v>41</v>
      </c>
      <c r="AA22" s="69" t="str">
        <f>'Match specific timetable 6 Club'!H28</f>
        <v>-</v>
      </c>
      <c r="AB22" s="69" t="str">
        <f>'Match specific TT 7 &amp; 8 club'!H28</f>
        <v>-</v>
      </c>
      <c r="AC22" s="198" t="str">
        <f>Teamsetup!$D$3</f>
        <v>-</v>
      </c>
      <c r="AD22" s="198" t="str">
        <f>Teamsetup!$D$7</f>
        <v>-</v>
      </c>
      <c r="AE22" s="198" t="str">
        <f>Teamsetup!$D$4</f>
        <v>-</v>
      </c>
      <c r="AF22" s="198" t="str">
        <f>Teamsetup!$D$8</f>
        <v>-</v>
      </c>
      <c r="AG22" s="198" t="str">
        <f>Teamsetup!$D$5</f>
        <v>-</v>
      </c>
      <c r="AH22" s="198" t="str">
        <f>Teamsetup!$D$6</f>
        <v>-</v>
      </c>
      <c r="AI22" s="198" t="str">
        <f>Teamsetup!$D$9</f>
        <v>-</v>
      </c>
      <c r="AJ22" s="198" t="str">
        <f>Teamsetup!$D$10</f>
        <v>-</v>
      </c>
      <c r="AK22" s="199" t="str">
        <f>Teamsetup!$C$3</f>
        <v>-</v>
      </c>
      <c r="AL22" s="198" t="str">
        <f>Teamsetup!$C$7</f>
        <v>-</v>
      </c>
      <c r="AM22" s="198" t="str">
        <f>Teamsetup!$C$4</f>
        <v>-</v>
      </c>
      <c r="AN22" s="198" t="str">
        <f>Teamsetup!$C$8</f>
        <v>-</v>
      </c>
      <c r="AO22" s="198" t="str">
        <f>Teamsetup!$C$5</f>
        <v>-</v>
      </c>
      <c r="AP22" s="198" t="str">
        <f>Teamsetup!$C$6</f>
        <v>-</v>
      </c>
      <c r="AQ22" s="198" t="str">
        <f>Teamsetup!$C$9</f>
        <v>-</v>
      </c>
      <c r="AR22" s="198" t="str">
        <f>Teamsetup!$C$10</f>
        <v>-</v>
      </c>
      <c r="AS22" s="69"/>
      <c r="AT22" s="200"/>
      <c r="AU22" s="200"/>
      <c r="AV22" s="200"/>
      <c r="AW22" s="200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</row>
    <row r="23" spans="1:71" ht="24" customHeight="1">
      <c r="A23" s="188">
        <v>18</v>
      </c>
      <c r="B23" s="205"/>
      <c r="C23" s="221"/>
      <c r="D23" s="221"/>
      <c r="E23" s="437"/>
      <c r="F23" s="437"/>
      <c r="G23" s="437"/>
      <c r="H23" s="437"/>
      <c r="I23" s="437"/>
      <c r="J23" s="437"/>
      <c r="K23" s="437"/>
      <c r="L23" s="437"/>
      <c r="M23" s="437"/>
      <c r="N23" s="438"/>
      <c r="O23" s="76"/>
      <c r="P23" s="76"/>
      <c r="Q23" s="76"/>
      <c r="R23" s="76"/>
      <c r="S23" s="76"/>
      <c r="T23" s="69"/>
      <c r="U23" s="198"/>
      <c r="V23" s="198">
        <v>20</v>
      </c>
      <c r="W23" s="198" t="s">
        <v>31</v>
      </c>
      <c r="X23" s="198" t="s">
        <v>42</v>
      </c>
      <c r="Y23" s="199">
        <f>IF($X$23='Match specific timetable 6 Club'!$F$53,'Match specific timetable 6 Club'!$D$53,"####")</f>
        <v>16.15</v>
      </c>
      <c r="Z23" s="198" t="s">
        <v>41</v>
      </c>
      <c r="AA23" s="200" t="str">
        <f>'Match specific timetable 6 Club'!H53</f>
        <v>-</v>
      </c>
      <c r="AB23" s="200" t="str">
        <f>'Match specific TT 7 &amp; 8 club'!H53</f>
        <v>- &amp; -</v>
      </c>
      <c r="AC23" s="198" t="s">
        <v>20</v>
      </c>
      <c r="AD23" s="198" t="s">
        <v>20</v>
      </c>
      <c r="AE23" s="198" t="s">
        <v>20</v>
      </c>
      <c r="AF23" s="198" t="s">
        <v>20</v>
      </c>
      <c r="AG23" s="198" t="s">
        <v>20</v>
      </c>
      <c r="AH23" s="198" t="s">
        <v>20</v>
      </c>
      <c r="AI23" s="198" t="s">
        <v>20</v>
      </c>
      <c r="AJ23" s="198"/>
      <c r="AK23" s="198" t="s">
        <v>20</v>
      </c>
      <c r="AL23" s="198" t="s">
        <v>20</v>
      </c>
      <c r="AM23" s="198" t="s">
        <v>20</v>
      </c>
      <c r="AN23" s="198" t="s">
        <v>20</v>
      </c>
      <c r="AO23" s="198" t="s">
        <v>20</v>
      </c>
      <c r="AP23" s="198" t="s">
        <v>20</v>
      </c>
      <c r="AQ23" s="198" t="s">
        <v>20</v>
      </c>
      <c r="AR23" s="198"/>
      <c r="AS23" s="69"/>
      <c r="AT23" s="200"/>
      <c r="AU23" s="200"/>
      <c r="AV23" s="200"/>
      <c r="AW23" s="200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</row>
    <row r="24" spans="1:71" ht="24" customHeight="1">
      <c r="A24" s="188">
        <v>19</v>
      </c>
      <c r="B24" s="205"/>
      <c r="C24" s="221"/>
      <c r="D24" s="221"/>
      <c r="E24" s="437"/>
      <c r="F24" s="437"/>
      <c r="G24" s="437"/>
      <c r="H24" s="437"/>
      <c r="I24" s="437"/>
      <c r="J24" s="437"/>
      <c r="K24" s="437"/>
      <c r="L24" s="437"/>
      <c r="M24" s="437"/>
      <c r="N24" s="438"/>
      <c r="O24" s="76"/>
      <c r="P24" s="76"/>
      <c r="Q24" s="76"/>
      <c r="R24" s="76"/>
      <c r="S24" s="76"/>
      <c r="T24" s="69"/>
      <c r="U24" s="198"/>
      <c r="V24" s="198">
        <v>21</v>
      </c>
      <c r="W24" s="198" t="s">
        <v>43</v>
      </c>
      <c r="X24" s="198" t="s">
        <v>44</v>
      </c>
      <c r="Y24" s="199">
        <f>IF($X$24='Match specific timetable 6 Club'!$F$32,'Match specific timetable 6 Club'!$D$32,"####")</f>
        <v>14.1</v>
      </c>
      <c r="Z24" s="198" t="s">
        <v>45</v>
      </c>
      <c r="AA24" s="200" t="str">
        <f>'Match specific timetable 6 Club'!H32</f>
        <v>-</v>
      </c>
      <c r="AB24" s="200" t="str">
        <f>'Match specific TT 7 &amp; 8 club'!H32</f>
        <v>-</v>
      </c>
      <c r="AC24" s="198" t="str">
        <f>Teamsetup!$D$4</f>
        <v>-</v>
      </c>
      <c r="AD24" s="198" t="str">
        <f>Teamsetup!$D$7</f>
        <v>-</v>
      </c>
      <c r="AE24" s="198" t="str">
        <f>Teamsetup!$D$6</f>
        <v>-</v>
      </c>
      <c r="AF24" s="198" t="str">
        <f>Teamsetup!$D$3</f>
        <v>-</v>
      </c>
      <c r="AG24" s="198" t="str">
        <f>Teamsetup!$D$5</f>
        <v>-</v>
      </c>
      <c r="AH24" s="198" t="str">
        <f>Teamsetup!$D$8</f>
        <v>-</v>
      </c>
      <c r="AI24" s="198" t="str">
        <f>Teamsetup!$D$9</f>
        <v>-</v>
      </c>
      <c r="AJ24" s="198" t="str">
        <f>Teamsetup!$D$10</f>
        <v>-</v>
      </c>
      <c r="AK24" s="198" t="str">
        <f>Teamsetup!$C$4</f>
        <v>-</v>
      </c>
      <c r="AL24" s="198" t="str">
        <f>Teamsetup!$C$7</f>
        <v>-</v>
      </c>
      <c r="AM24" s="198" t="str">
        <f>Teamsetup!$C$6</f>
        <v>-</v>
      </c>
      <c r="AN24" s="199" t="str">
        <f>Teamsetup!$C$3</f>
        <v>-</v>
      </c>
      <c r="AO24" s="198" t="str">
        <f>Teamsetup!$C$5</f>
        <v>-</v>
      </c>
      <c r="AP24" s="198" t="str">
        <f>Teamsetup!$C$8</f>
        <v>-</v>
      </c>
      <c r="AQ24" s="198" t="str">
        <f>Teamsetup!$C$9</f>
        <v>-</v>
      </c>
      <c r="AR24" s="198" t="str">
        <f>Teamsetup!$C$10</f>
        <v>-</v>
      </c>
      <c r="AS24" s="69"/>
      <c r="AT24" s="200"/>
      <c r="AU24" s="200"/>
      <c r="AV24" s="200"/>
      <c r="AW24" s="200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</row>
    <row r="25" spans="1:71" ht="24" customHeight="1">
      <c r="A25" s="188">
        <v>20</v>
      </c>
      <c r="B25" s="230"/>
      <c r="C25" s="221"/>
      <c r="D25" s="222"/>
      <c r="E25" s="223"/>
      <c r="F25" s="223"/>
      <c r="G25" s="223"/>
      <c r="H25" s="223"/>
      <c r="I25" s="223"/>
      <c r="J25" s="223"/>
      <c r="K25" s="223"/>
      <c r="L25" s="223"/>
      <c r="M25" s="223"/>
      <c r="N25" s="224"/>
      <c r="O25" s="76"/>
      <c r="P25" s="76"/>
      <c r="Q25" s="76"/>
      <c r="R25" s="76"/>
      <c r="S25" s="76"/>
      <c r="T25" s="69"/>
      <c r="U25" s="198"/>
      <c r="V25" s="198">
        <v>22</v>
      </c>
      <c r="W25" s="198" t="s">
        <v>43</v>
      </c>
      <c r="X25" s="198" t="s">
        <v>33</v>
      </c>
      <c r="Y25" s="199" t="str">
        <f>IF($X$25='Match specific timetable 6 Club'!$F$27,'Match specific timetable 6 Club'!$D$27,"####")</f>
        <v>####</v>
      </c>
      <c r="Z25" s="198" t="s">
        <v>46</v>
      </c>
      <c r="AA25" s="200" t="str">
        <f>'Match specific timetable 6 Club'!H27</f>
        <v>-</v>
      </c>
      <c r="AB25" s="200" t="str">
        <f>'Match specific TT 7 &amp; 8 club'!H27</f>
        <v>-</v>
      </c>
      <c r="AC25" s="198" t="str">
        <f>Teamsetup!$D$4</f>
        <v>-</v>
      </c>
      <c r="AD25" s="198" t="str">
        <f>Teamsetup!$D$7</f>
        <v>-</v>
      </c>
      <c r="AE25" s="198" t="str">
        <f>Teamsetup!$D$6</f>
        <v>-</v>
      </c>
      <c r="AF25" s="198" t="str">
        <f>Teamsetup!$D$3</f>
        <v>-</v>
      </c>
      <c r="AG25" s="198" t="str">
        <f>Teamsetup!$D$5</f>
        <v>-</v>
      </c>
      <c r="AH25" s="198" t="str">
        <f>Teamsetup!$D$8</f>
        <v>-</v>
      </c>
      <c r="AI25" s="198" t="str">
        <f>Teamsetup!$D$9</f>
        <v>-</v>
      </c>
      <c r="AJ25" s="198" t="str">
        <f>Teamsetup!$D$10</f>
        <v>-</v>
      </c>
      <c r="AK25" s="198" t="str">
        <f>Teamsetup!$C$4</f>
        <v>-</v>
      </c>
      <c r="AL25" s="198" t="str">
        <f>Teamsetup!$C$7</f>
        <v>-</v>
      </c>
      <c r="AM25" s="198" t="str">
        <f>Teamsetup!$C$6</f>
        <v>-</v>
      </c>
      <c r="AN25" s="199" t="str">
        <f>Teamsetup!$C$3</f>
        <v>-</v>
      </c>
      <c r="AO25" s="198" t="str">
        <f>Teamsetup!$C$5</f>
        <v>-</v>
      </c>
      <c r="AP25" s="198" t="str">
        <f>Teamsetup!$C$8</f>
        <v>-</v>
      </c>
      <c r="AQ25" s="198" t="str">
        <f>Teamsetup!$C$9</f>
        <v>-</v>
      </c>
      <c r="AR25" s="198" t="str">
        <f>Teamsetup!$C$10</f>
        <v>-</v>
      </c>
      <c r="AS25" s="69"/>
      <c r="AT25" s="200"/>
      <c r="AU25" s="200"/>
      <c r="AV25" s="200"/>
      <c r="AW25" s="200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</row>
    <row r="26" spans="1:71" ht="24" customHeight="1">
      <c r="A26" s="188">
        <v>21</v>
      </c>
      <c r="B26" s="230"/>
      <c r="C26" s="221"/>
      <c r="D26" s="222"/>
      <c r="E26" s="223"/>
      <c r="F26" s="223"/>
      <c r="G26" s="223"/>
      <c r="H26" s="223"/>
      <c r="I26" s="223"/>
      <c r="J26" s="223"/>
      <c r="K26" s="223"/>
      <c r="L26" s="223"/>
      <c r="M26" s="223"/>
      <c r="N26" s="224"/>
      <c r="O26" s="76"/>
      <c r="P26" s="76"/>
      <c r="Q26" s="76"/>
      <c r="R26" s="76"/>
      <c r="S26" s="76"/>
      <c r="T26" s="69"/>
      <c r="U26" s="198"/>
      <c r="V26" s="198">
        <v>23</v>
      </c>
      <c r="W26" s="198" t="s">
        <v>43</v>
      </c>
      <c r="X26" s="198" t="s">
        <v>35</v>
      </c>
      <c r="Y26" s="199">
        <f>IF($X$26='Match specific timetable 6 Club'!$F$22,'Match specific timetable 6 Club'!$D$22,"####")</f>
        <v>13</v>
      </c>
      <c r="Z26" s="198" t="s">
        <v>47</v>
      </c>
      <c r="AA26" s="69" t="str">
        <f>'Match specific timetable 6 Club'!H22</f>
        <v>-</v>
      </c>
      <c r="AB26" s="69" t="str">
        <f>'Match specific TT 7 &amp; 8 club'!H22</f>
        <v>-</v>
      </c>
      <c r="AC26" s="198" t="str">
        <f>Teamsetup!$D$4</f>
        <v>-</v>
      </c>
      <c r="AD26" s="198" t="str">
        <f>Teamsetup!$D$7</f>
        <v>-</v>
      </c>
      <c r="AE26" s="198" t="str">
        <f>Teamsetup!$D$6</f>
        <v>-</v>
      </c>
      <c r="AF26" s="198" t="str">
        <f>Teamsetup!$D$3</f>
        <v>-</v>
      </c>
      <c r="AG26" s="198" t="str">
        <f>Teamsetup!$D$5</f>
        <v>-</v>
      </c>
      <c r="AH26" s="198" t="str">
        <f>Teamsetup!$D$8</f>
        <v>-</v>
      </c>
      <c r="AI26" s="198" t="str">
        <f>Teamsetup!$D$9</f>
        <v>-</v>
      </c>
      <c r="AJ26" s="198" t="str">
        <f>Teamsetup!$D$10</f>
        <v>-</v>
      </c>
      <c r="AK26" s="198" t="str">
        <f>Teamsetup!$C$4</f>
        <v>-</v>
      </c>
      <c r="AL26" s="198" t="str">
        <f>Teamsetup!$C$7</f>
        <v>-</v>
      </c>
      <c r="AM26" s="198" t="str">
        <f>Teamsetup!$C$6</f>
        <v>-</v>
      </c>
      <c r="AN26" s="199" t="str">
        <f>Teamsetup!$C$3</f>
        <v>-</v>
      </c>
      <c r="AO26" s="198" t="str">
        <f>Teamsetup!$C$5</f>
        <v>-</v>
      </c>
      <c r="AP26" s="198" t="str">
        <f>Teamsetup!$C$8</f>
        <v>-</v>
      </c>
      <c r="AQ26" s="198" t="str">
        <f>Teamsetup!$C$9</f>
        <v>-</v>
      </c>
      <c r="AR26" s="198" t="str">
        <f>Teamsetup!$C$10</f>
        <v>-</v>
      </c>
      <c r="AS26" s="69"/>
      <c r="AT26" s="200"/>
      <c r="AU26" s="200"/>
      <c r="AV26" s="200"/>
      <c r="AW26" s="200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</row>
    <row r="27" spans="1:71" ht="24" customHeight="1">
      <c r="A27" s="188">
        <v>22</v>
      </c>
      <c r="B27" s="230"/>
      <c r="C27" s="221"/>
      <c r="D27" s="222"/>
      <c r="E27" s="223"/>
      <c r="F27" s="223"/>
      <c r="G27" s="223"/>
      <c r="H27" s="223"/>
      <c r="I27" s="223"/>
      <c r="J27" s="223"/>
      <c r="K27" s="223"/>
      <c r="L27" s="223"/>
      <c r="M27" s="223"/>
      <c r="N27" s="224"/>
      <c r="O27" s="238"/>
      <c r="P27" s="239"/>
      <c r="Q27" s="239"/>
      <c r="R27" s="239"/>
      <c r="S27" s="69"/>
      <c r="T27" s="69"/>
      <c r="U27" s="198"/>
      <c r="V27" s="198">
        <v>24</v>
      </c>
      <c r="W27" s="198" t="s">
        <v>43</v>
      </c>
      <c r="X27" s="198" t="s">
        <v>316</v>
      </c>
      <c r="Y27" s="199">
        <f>IF($X$27='Match specific timetable 6 Club'!$F$52,'Match specific timetable 6 Club'!$D$52,"####")</f>
        <v>16.15</v>
      </c>
      <c r="Z27" s="198" t="s">
        <v>50</v>
      </c>
      <c r="AA27" s="69" t="str">
        <f>'Match specific timetable 6 Club'!H52</f>
        <v>-</v>
      </c>
      <c r="AB27" s="69" t="str">
        <f>'Match specific TT 7 &amp; 8 club'!H52</f>
        <v>-</v>
      </c>
      <c r="AC27" s="198" t="str">
        <f>Teamsetup!$D$4</f>
        <v>-</v>
      </c>
      <c r="AD27" s="198" t="str">
        <f>Teamsetup!$D$7</f>
        <v>-</v>
      </c>
      <c r="AE27" s="198" t="str">
        <f>Teamsetup!$D$6</f>
        <v>-</v>
      </c>
      <c r="AF27" s="198" t="str">
        <f>Teamsetup!$D$3</f>
        <v>-</v>
      </c>
      <c r="AG27" s="198" t="str">
        <f>Teamsetup!$D$5</f>
        <v>-</v>
      </c>
      <c r="AH27" s="198" t="str">
        <f>Teamsetup!$D$8</f>
        <v>-</v>
      </c>
      <c r="AI27" s="198" t="str">
        <f>Teamsetup!$D$9</f>
        <v>-</v>
      </c>
      <c r="AJ27" s="198" t="str">
        <f>Teamsetup!$D$10</f>
        <v>-</v>
      </c>
      <c r="AK27" s="198" t="str">
        <f>Teamsetup!$C$4</f>
        <v>-</v>
      </c>
      <c r="AL27" s="198" t="str">
        <f>Teamsetup!$C$7</f>
        <v>-</v>
      </c>
      <c r="AM27" s="198" t="str">
        <f>Teamsetup!$C$6</f>
        <v>-</v>
      </c>
      <c r="AN27" s="199" t="str">
        <f>Teamsetup!$C$3</f>
        <v>-</v>
      </c>
      <c r="AO27" s="198" t="str">
        <f>Teamsetup!$C$5</f>
        <v>-</v>
      </c>
      <c r="AP27" s="198" t="str">
        <f>Teamsetup!$C$8</f>
        <v>-</v>
      </c>
      <c r="AQ27" s="198" t="str">
        <f>Teamsetup!$C$9</f>
        <v>-</v>
      </c>
      <c r="AR27" s="198" t="str">
        <f>Teamsetup!$C$10</f>
        <v>-</v>
      </c>
      <c r="AS27" s="69" t="s">
        <v>82</v>
      </c>
      <c r="AT27" s="200"/>
      <c r="AU27" s="200"/>
      <c r="AV27" s="200"/>
      <c r="AW27" s="200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</row>
    <row r="28" spans="1:71" s="363" customFormat="1" ht="24" customHeight="1">
      <c r="A28" s="188">
        <v>23</v>
      </c>
      <c r="B28" s="230"/>
      <c r="C28" s="221"/>
      <c r="D28" s="222"/>
      <c r="E28" s="450"/>
      <c r="F28" s="450"/>
      <c r="G28" s="450"/>
      <c r="H28" s="450"/>
      <c r="I28" s="450"/>
      <c r="J28" s="450"/>
      <c r="K28" s="450"/>
      <c r="L28" s="450"/>
      <c r="M28" s="450"/>
      <c r="N28" s="451"/>
      <c r="O28" s="238"/>
      <c r="P28" s="239"/>
      <c r="Q28" s="239"/>
      <c r="R28" s="239"/>
      <c r="S28" s="69"/>
      <c r="T28" s="69"/>
      <c r="U28" s="198"/>
      <c r="V28" s="198">
        <v>25</v>
      </c>
      <c r="W28" s="198" t="s">
        <v>43</v>
      </c>
      <c r="X28" s="198" t="s">
        <v>316</v>
      </c>
      <c r="Y28" s="199">
        <f>IF($X$28='Match specific timetable 6 Club'!$F$52,'Match specific timetable 6 Club'!$D$52,"####")</f>
        <v>16.15</v>
      </c>
      <c r="Z28" s="198" t="s">
        <v>50</v>
      </c>
      <c r="AA28" s="69" t="str">
        <f>'Match specific timetable 6 Club'!H52</f>
        <v>-</v>
      </c>
      <c r="AB28" s="69" t="str">
        <f>'Match specific TT 7 &amp; 8 club'!H52</f>
        <v>-</v>
      </c>
      <c r="AC28" s="198" t="str">
        <f>Teamsetup!$D$4</f>
        <v>-</v>
      </c>
      <c r="AD28" s="198" t="str">
        <f>Teamsetup!$D$7</f>
        <v>-</v>
      </c>
      <c r="AE28" s="198" t="str">
        <f>Teamsetup!$D$6</f>
        <v>-</v>
      </c>
      <c r="AF28" s="198" t="str">
        <f>Teamsetup!$D$3</f>
        <v>-</v>
      </c>
      <c r="AG28" s="198" t="str">
        <f>Teamsetup!$D$5</f>
        <v>-</v>
      </c>
      <c r="AH28" s="198" t="str">
        <f>Teamsetup!$D$8</f>
        <v>-</v>
      </c>
      <c r="AI28" s="198" t="str">
        <f>Teamsetup!$D$9</f>
        <v>-</v>
      </c>
      <c r="AJ28" s="198" t="str">
        <f>Teamsetup!$D$10</f>
        <v>-</v>
      </c>
      <c r="AK28" s="198" t="str">
        <f>Teamsetup!$C$4</f>
        <v>-</v>
      </c>
      <c r="AL28" s="198" t="str">
        <f>Teamsetup!$C$7</f>
        <v>-</v>
      </c>
      <c r="AM28" s="198" t="str">
        <f>Teamsetup!$C$6</f>
        <v>-</v>
      </c>
      <c r="AN28" s="199" t="str">
        <f>Teamsetup!$C$3</f>
        <v>-</v>
      </c>
      <c r="AO28" s="198" t="str">
        <f>Teamsetup!$C$5</f>
        <v>-</v>
      </c>
      <c r="AP28" s="198" t="str">
        <f>Teamsetup!$C$8</f>
        <v>-</v>
      </c>
      <c r="AQ28" s="198" t="str">
        <f>Teamsetup!$C$9</f>
        <v>-</v>
      </c>
      <c r="AR28" s="198" t="str">
        <f>Teamsetup!$C$10</f>
        <v>-</v>
      </c>
      <c r="AS28" s="69" t="s">
        <v>173</v>
      </c>
      <c r="AT28" s="200"/>
      <c r="AU28" s="200"/>
      <c r="AV28" s="200"/>
      <c r="AW28" s="200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</row>
    <row r="29" spans="1:71" ht="24" customHeight="1">
      <c r="A29" s="188">
        <v>24</v>
      </c>
      <c r="B29" s="230"/>
      <c r="C29" s="221"/>
      <c r="D29" s="222"/>
      <c r="E29" s="223"/>
      <c r="F29" s="223"/>
      <c r="G29" s="223"/>
      <c r="H29" s="223"/>
      <c r="I29" s="223"/>
      <c r="J29" s="223"/>
      <c r="K29" s="223"/>
      <c r="L29" s="223"/>
      <c r="M29" s="223"/>
      <c r="N29" s="224"/>
      <c r="O29" s="238"/>
      <c r="P29" s="239"/>
      <c r="Q29" s="239"/>
      <c r="R29" s="239"/>
      <c r="S29" s="69"/>
      <c r="T29" s="69"/>
      <c r="U29" s="198"/>
      <c r="V29" s="198">
        <v>26</v>
      </c>
      <c r="W29" s="198" t="s">
        <v>43</v>
      </c>
      <c r="X29" s="198" t="s">
        <v>39</v>
      </c>
      <c r="Y29" s="199">
        <f>IF($X$29='Match specific timetable 6 Club'!$F$39,'Match specific timetable 6 Club'!$D$39,"####")</f>
        <v>14.5</v>
      </c>
      <c r="Z29" s="198" t="s">
        <v>50</v>
      </c>
      <c r="AA29" s="200" t="str">
        <f>'Match specific timetable 6 Club'!H39</f>
        <v>-</v>
      </c>
      <c r="AB29" s="200" t="str">
        <f>'Match specific TT 7 &amp; 8 club'!H52</f>
        <v>-</v>
      </c>
      <c r="AC29" s="198" t="str">
        <f>Teamsetup!$D$4</f>
        <v>-</v>
      </c>
      <c r="AD29" s="198" t="str">
        <f>Teamsetup!$D$7</f>
        <v>-</v>
      </c>
      <c r="AE29" s="198" t="str">
        <f>Teamsetup!$D$6</f>
        <v>-</v>
      </c>
      <c r="AF29" s="198" t="str">
        <f>Teamsetup!$D$3</f>
        <v>-</v>
      </c>
      <c r="AG29" s="198" t="str">
        <f>Teamsetup!$D$5</f>
        <v>-</v>
      </c>
      <c r="AH29" s="198" t="str">
        <f>Teamsetup!$D$8</f>
        <v>-</v>
      </c>
      <c r="AI29" s="198" t="str">
        <f>Teamsetup!$D$9</f>
        <v>-</v>
      </c>
      <c r="AJ29" s="198" t="str">
        <f>Teamsetup!$D$10</f>
        <v>-</v>
      </c>
      <c r="AK29" s="198" t="str">
        <f>Teamsetup!$C$4</f>
        <v>-</v>
      </c>
      <c r="AL29" s="198" t="str">
        <f>Teamsetup!$C$7</f>
        <v>-</v>
      </c>
      <c r="AM29" s="198" t="str">
        <f>Teamsetup!$C$6</f>
        <v>-</v>
      </c>
      <c r="AN29" s="199" t="str">
        <f>Teamsetup!$C$3</f>
        <v>-</v>
      </c>
      <c r="AO29" s="198" t="str">
        <f>Teamsetup!$C$5</f>
        <v>-</v>
      </c>
      <c r="AP29" s="198" t="str">
        <f>Teamsetup!$C$8</f>
        <v>-</v>
      </c>
      <c r="AQ29" s="198" t="str">
        <f>Teamsetup!$C$9</f>
        <v>-</v>
      </c>
      <c r="AR29" s="198" t="str">
        <f>Teamsetup!$C$10</f>
        <v>-</v>
      </c>
      <c r="AS29" s="69"/>
      <c r="AT29" s="200"/>
      <c r="AU29" s="200"/>
      <c r="AV29" s="200"/>
      <c r="AW29" s="200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</row>
    <row r="30" spans="1:71" ht="24" customHeight="1" thickBot="1">
      <c r="A30" s="188">
        <v>25</v>
      </c>
      <c r="B30" s="231"/>
      <c r="C30" s="232"/>
      <c r="D30" s="233"/>
      <c r="E30" s="234"/>
      <c r="F30" s="234"/>
      <c r="G30" s="234"/>
      <c r="H30" s="234"/>
      <c r="I30" s="234"/>
      <c r="J30" s="234"/>
      <c r="K30" s="234"/>
      <c r="L30" s="234"/>
      <c r="M30" s="234"/>
      <c r="N30" s="235"/>
      <c r="O30" s="248"/>
      <c r="P30" s="239"/>
      <c r="Q30" s="239"/>
      <c r="R30" s="239"/>
      <c r="S30" s="69"/>
      <c r="T30" s="69"/>
      <c r="U30" s="198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200"/>
      <c r="AU30" s="200"/>
      <c r="AV30" s="200"/>
      <c r="AW30" s="200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</row>
    <row r="31" spans="1:71" ht="24" customHeight="1" thickBot="1">
      <c r="A31" s="191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191"/>
      <c r="O31" s="355"/>
      <c r="P31" s="239"/>
      <c r="Q31" s="239"/>
      <c r="R31" s="239"/>
      <c r="S31" s="69"/>
      <c r="T31" s="69"/>
      <c r="U31" s="198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200"/>
      <c r="AU31" s="200"/>
      <c r="AV31" s="200"/>
      <c r="AW31" s="200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</row>
    <row r="32" spans="1:71" ht="24" customHeight="1">
      <c r="A32" s="192" t="s">
        <v>48</v>
      </c>
      <c r="B32" s="236"/>
      <c r="C32" s="236"/>
      <c r="D32" s="236"/>
      <c r="E32" s="236"/>
      <c r="F32" s="237"/>
      <c r="G32" s="567" t="s">
        <v>49</v>
      </c>
      <c r="H32" s="568"/>
      <c r="I32" s="568"/>
      <c r="J32" s="568"/>
      <c r="K32" s="568"/>
      <c r="L32" s="568"/>
      <c r="M32" s="568"/>
      <c r="N32" s="569"/>
      <c r="O32" s="248"/>
      <c r="P32" s="239"/>
      <c r="Q32" s="239"/>
      <c r="R32" s="239"/>
      <c r="S32" s="69"/>
      <c r="T32" s="69"/>
      <c r="U32" s="198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200"/>
      <c r="AU32" s="200"/>
      <c r="AV32" s="200"/>
      <c r="AW32" s="200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</row>
    <row r="33" spans="1:71" ht="24" customHeight="1">
      <c r="A33" s="193" t="s">
        <v>51</v>
      </c>
      <c r="B33" s="240" t="s">
        <v>21</v>
      </c>
      <c r="C33" s="241" t="s">
        <v>22</v>
      </c>
      <c r="D33" s="241" t="s">
        <v>23</v>
      </c>
      <c r="E33" s="242" t="s">
        <v>52</v>
      </c>
      <c r="F33" s="243"/>
      <c r="G33" s="244" t="s">
        <v>51</v>
      </c>
      <c r="H33" s="240" t="s">
        <v>53</v>
      </c>
      <c r="I33" s="544" t="s">
        <v>22</v>
      </c>
      <c r="J33" s="545"/>
      <c r="K33" s="546"/>
      <c r="L33" s="547" t="s">
        <v>23</v>
      </c>
      <c r="M33" s="548"/>
      <c r="N33" s="245" t="s">
        <v>52</v>
      </c>
      <c r="O33" s="248"/>
      <c r="P33" s="239"/>
      <c r="Q33" s="239"/>
      <c r="R33" s="239"/>
      <c r="S33" s="69"/>
      <c r="T33" s="69"/>
      <c r="U33" s="198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200"/>
      <c r="AU33" s="200"/>
      <c r="AV33" s="200"/>
      <c r="AW33" s="200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</row>
    <row r="34" spans="1:71" ht="24" customHeight="1">
      <c r="A34" s="194" t="s">
        <v>54</v>
      </c>
      <c r="B34" s="223"/>
      <c r="C34" s="223"/>
      <c r="D34" s="223"/>
      <c r="E34" s="196"/>
      <c r="F34" s="246"/>
      <c r="G34" s="194" t="s">
        <v>54</v>
      </c>
      <c r="H34" s="223"/>
      <c r="I34" s="544"/>
      <c r="J34" s="545"/>
      <c r="K34" s="546"/>
      <c r="L34" s="547"/>
      <c r="M34" s="548"/>
      <c r="N34" s="247"/>
      <c r="O34" s="248"/>
      <c r="P34" s="239"/>
      <c r="Q34" s="239"/>
      <c r="R34" s="239"/>
      <c r="S34" s="69"/>
      <c r="T34" s="69"/>
      <c r="U34" s="198"/>
      <c r="V34" s="69"/>
      <c r="W34" s="198"/>
      <c r="X34" s="198"/>
      <c r="Y34" s="199"/>
      <c r="Z34" s="198"/>
      <c r="AA34" s="69"/>
      <c r="AB34" s="69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69"/>
      <c r="AT34" s="200"/>
      <c r="AU34" s="200"/>
      <c r="AV34" s="200"/>
      <c r="AW34" s="200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</row>
    <row r="35" spans="1:71" ht="24" customHeight="1">
      <c r="A35" s="194" t="s">
        <v>57</v>
      </c>
      <c r="B35" s="223"/>
      <c r="C35" s="223"/>
      <c r="D35" s="223"/>
      <c r="E35" s="196"/>
      <c r="F35" s="246"/>
      <c r="G35" s="194" t="s">
        <v>57</v>
      </c>
      <c r="H35" s="223"/>
      <c r="I35" s="544"/>
      <c r="J35" s="545"/>
      <c r="K35" s="546"/>
      <c r="L35" s="547"/>
      <c r="M35" s="548"/>
      <c r="N35" s="247"/>
      <c r="O35" s="248"/>
      <c r="P35" s="239"/>
      <c r="Q35" s="239"/>
      <c r="R35" s="239"/>
      <c r="S35" s="69"/>
      <c r="T35" s="69"/>
      <c r="U35" s="198"/>
      <c r="V35" s="69"/>
      <c r="W35" s="198"/>
      <c r="X35" s="198"/>
      <c r="Y35" s="199"/>
      <c r="Z35" s="198"/>
      <c r="AA35" s="69"/>
      <c r="AB35" s="69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69"/>
      <c r="AT35" s="200"/>
      <c r="AU35" s="200"/>
      <c r="AV35" s="200"/>
      <c r="AW35" s="200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</row>
    <row r="36" spans="1:71" ht="24" customHeight="1">
      <c r="A36" s="194" t="s">
        <v>59</v>
      </c>
      <c r="B36" s="223"/>
      <c r="C36" s="223"/>
      <c r="D36" s="223"/>
      <c r="E36" s="196"/>
      <c r="F36" s="246"/>
      <c r="G36" s="194" t="s">
        <v>59</v>
      </c>
      <c r="H36" s="223"/>
      <c r="I36" s="544"/>
      <c r="J36" s="545"/>
      <c r="K36" s="546"/>
      <c r="L36" s="547"/>
      <c r="M36" s="548"/>
      <c r="N36" s="247"/>
      <c r="O36" s="248"/>
      <c r="P36" s="239"/>
      <c r="Q36" s="239"/>
      <c r="R36" s="239"/>
      <c r="S36" s="69"/>
      <c r="T36" s="69"/>
      <c r="U36" s="198"/>
      <c r="V36" s="69"/>
      <c r="W36" s="198"/>
      <c r="X36" s="198"/>
      <c r="Y36" s="199"/>
      <c r="Z36" s="198"/>
      <c r="AA36" s="69"/>
      <c r="AB36" s="69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69"/>
      <c r="AT36" s="200"/>
      <c r="AU36" s="200"/>
      <c r="AV36" s="200"/>
      <c r="AW36" s="200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</row>
    <row r="37" spans="1:71" ht="24" customHeight="1">
      <c r="A37" s="194" t="s">
        <v>61</v>
      </c>
      <c r="B37" s="223"/>
      <c r="C37" s="223"/>
      <c r="D37" s="223"/>
      <c r="E37" s="196"/>
      <c r="F37" s="246"/>
      <c r="G37" s="194" t="s">
        <v>61</v>
      </c>
      <c r="H37" s="223"/>
      <c r="I37" s="544"/>
      <c r="J37" s="545"/>
      <c r="K37" s="546"/>
      <c r="L37" s="547"/>
      <c r="M37" s="548"/>
      <c r="N37" s="247"/>
      <c r="O37" s="69"/>
      <c r="P37" s="69"/>
      <c r="Q37" s="69"/>
      <c r="R37" s="69"/>
      <c r="S37" s="69"/>
      <c r="T37" s="69"/>
      <c r="U37" s="198"/>
      <c r="V37" s="198"/>
      <c r="W37" s="198"/>
      <c r="X37" s="251"/>
      <c r="Y37" s="199"/>
      <c r="Z37" s="198"/>
      <c r="AA37" s="69"/>
      <c r="AB37" s="69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69"/>
      <c r="AT37" s="200"/>
      <c r="AU37" s="199"/>
      <c r="AV37" s="199"/>
      <c r="AW37" s="199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69"/>
      <c r="BK37" s="69"/>
      <c r="BL37" s="69"/>
      <c r="BM37" s="69"/>
      <c r="BN37" s="69"/>
      <c r="BO37" s="69"/>
      <c r="BP37" s="69"/>
      <c r="BQ37" s="69"/>
      <c r="BR37" s="69"/>
      <c r="BS37" s="69"/>
    </row>
    <row r="38" spans="1:71" ht="24" customHeight="1">
      <c r="A38" s="194" t="s">
        <v>62</v>
      </c>
      <c r="B38" s="223"/>
      <c r="C38" s="223"/>
      <c r="D38" s="223"/>
      <c r="E38" s="196"/>
      <c r="F38" s="246"/>
      <c r="G38" s="194" t="s">
        <v>62</v>
      </c>
      <c r="H38" s="223"/>
      <c r="I38" s="544"/>
      <c r="J38" s="545"/>
      <c r="K38" s="546"/>
      <c r="L38" s="547"/>
      <c r="M38" s="548"/>
      <c r="N38" s="247"/>
      <c r="O38" s="69"/>
      <c r="P38" s="69"/>
      <c r="Q38" s="69"/>
      <c r="R38" s="69"/>
      <c r="S38" s="69"/>
      <c r="T38" s="69"/>
      <c r="U38" s="198"/>
      <c r="V38" s="198"/>
      <c r="W38" s="198"/>
      <c r="X38" s="251"/>
      <c r="Y38" s="199"/>
      <c r="Z38" s="198"/>
      <c r="AA38" s="69"/>
      <c r="AB38" s="69"/>
      <c r="AC38" s="198"/>
      <c r="AD38" s="198"/>
      <c r="AE38" s="198"/>
      <c r="AF38" s="198"/>
      <c r="AG38" s="198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69"/>
      <c r="AT38" s="200"/>
      <c r="AU38" s="199"/>
      <c r="AV38" s="199"/>
      <c r="AW38" s="199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69"/>
      <c r="BK38" s="69"/>
      <c r="BL38" s="69"/>
      <c r="BM38" s="69"/>
      <c r="BN38" s="69"/>
      <c r="BO38" s="69"/>
      <c r="BP38" s="69"/>
      <c r="BQ38" s="69"/>
      <c r="BR38" s="69"/>
      <c r="BS38" s="69"/>
    </row>
    <row r="39" spans="1:71" ht="24" customHeight="1">
      <c r="A39" s="194" t="s">
        <v>63</v>
      </c>
      <c r="B39" s="223"/>
      <c r="C39" s="223"/>
      <c r="D39" s="223"/>
      <c r="E39" s="196"/>
      <c r="F39" s="246"/>
      <c r="G39" s="194" t="s">
        <v>63</v>
      </c>
      <c r="H39" s="223"/>
      <c r="I39" s="544"/>
      <c r="J39" s="545"/>
      <c r="K39" s="546"/>
      <c r="L39" s="547"/>
      <c r="M39" s="548"/>
      <c r="N39" s="247"/>
      <c r="O39" s="69"/>
      <c r="P39" s="69"/>
      <c r="Q39" s="69"/>
      <c r="R39" s="69"/>
      <c r="S39" s="69"/>
      <c r="T39" s="69"/>
      <c r="U39" s="198"/>
      <c r="V39" s="198">
        <v>31</v>
      </c>
      <c r="W39" s="198" t="s">
        <v>43</v>
      </c>
      <c r="X39" s="251" t="s">
        <v>70</v>
      </c>
      <c r="Y39" s="199">
        <f>IF($X$39='Match specific timetable 6 Club'!$F$45,'Match specific timetable 6 Club'!$D$45,"####")</f>
        <v>15.25</v>
      </c>
      <c r="Z39" s="198" t="s">
        <v>71</v>
      </c>
      <c r="AA39" s="200" t="str">
        <f>'Match specific timetable 6 Club'!H45</f>
        <v>-</v>
      </c>
      <c r="AB39" s="200" t="str">
        <f>'Match specific TT 7 &amp; 8 club'!H45</f>
        <v>-</v>
      </c>
      <c r="AC39" s="198" t="str">
        <f>Teamsetup!$D$4</f>
        <v>-</v>
      </c>
      <c r="AD39" s="198" t="str">
        <f>Teamsetup!$D$7</f>
        <v>-</v>
      </c>
      <c r="AE39" s="198" t="str">
        <f>Teamsetup!$D$6</f>
        <v>-</v>
      </c>
      <c r="AF39" s="198" t="str">
        <f>Teamsetup!$D$3</f>
        <v>-</v>
      </c>
      <c r="AG39" s="198" t="str">
        <f>Teamsetup!$D$5</f>
        <v>-</v>
      </c>
      <c r="AH39" s="198" t="str">
        <f>Teamsetup!$D$8</f>
        <v>-</v>
      </c>
      <c r="AI39" s="198" t="str">
        <f>Teamsetup!$D$9</f>
        <v>-</v>
      </c>
      <c r="AJ39" s="198" t="str">
        <f>Teamsetup!$D$10</f>
        <v>-</v>
      </c>
      <c r="AK39" s="198" t="str">
        <f>Teamsetup!$C$4</f>
        <v>-</v>
      </c>
      <c r="AL39" s="198" t="str">
        <f>Teamsetup!$C$7</f>
        <v>-</v>
      </c>
      <c r="AM39" s="198" t="str">
        <f>Teamsetup!$C$6</f>
        <v>-</v>
      </c>
      <c r="AN39" s="199" t="str">
        <f>Teamsetup!$C$3</f>
        <v>-</v>
      </c>
      <c r="AO39" s="198" t="str">
        <f>Teamsetup!$C$5</f>
        <v>-</v>
      </c>
      <c r="AP39" s="198" t="str">
        <f>Teamsetup!$C$8</f>
        <v>-</v>
      </c>
      <c r="AQ39" s="198" t="str">
        <f>Teamsetup!$C$9</f>
        <v>-</v>
      </c>
      <c r="AR39" s="198" t="str">
        <f>Teamsetup!$C$10</f>
        <v>-</v>
      </c>
      <c r="AS39" s="69" t="s">
        <v>72</v>
      </c>
      <c r="AT39" s="200" t="s">
        <v>73</v>
      </c>
      <c r="AU39" s="199" t="str">
        <f>Teamsetup!$D$4</f>
        <v>-</v>
      </c>
      <c r="AV39" s="199" t="str">
        <f>Teamsetup!$D$7</f>
        <v>-</v>
      </c>
      <c r="AW39" s="199" t="str">
        <f>Teamsetup!$D$6</f>
        <v>-</v>
      </c>
      <c r="AX39" s="198" t="str">
        <f>Teamsetup!$D$3</f>
        <v>-</v>
      </c>
      <c r="AY39" s="198" t="str">
        <f>Teamsetup!$D$5</f>
        <v>-</v>
      </c>
      <c r="AZ39" s="198" t="str">
        <f>Teamsetup!$D$8</f>
        <v>-</v>
      </c>
      <c r="BA39" s="198" t="str">
        <f>Teamsetup!$D$9</f>
        <v>-</v>
      </c>
      <c r="BB39" s="198" t="str">
        <f>Teamsetup!$D$10</f>
        <v>-</v>
      </c>
      <c r="BC39" s="198" t="str">
        <f>Teamsetup!$C$4</f>
        <v>-</v>
      </c>
      <c r="BD39" s="198" t="str">
        <f>Teamsetup!$C$7</f>
        <v>-</v>
      </c>
      <c r="BE39" s="198" t="str">
        <f>Teamsetup!$C$6</f>
        <v>-</v>
      </c>
      <c r="BF39" s="199" t="str">
        <f>Teamsetup!$C$3</f>
        <v>-</v>
      </c>
      <c r="BG39" s="198" t="str">
        <f>Teamsetup!$C$5</f>
        <v>-</v>
      </c>
      <c r="BH39" s="198" t="str">
        <f>Teamsetup!$C$8</f>
        <v>-</v>
      </c>
      <c r="BI39" s="198" t="str">
        <f>Teamsetup!$C$9</f>
        <v>-</v>
      </c>
      <c r="BJ39" s="198" t="str">
        <f>Teamsetup!$C$10</f>
        <v>-</v>
      </c>
      <c r="BK39" s="69"/>
      <c r="BL39" s="69"/>
      <c r="BM39" s="69"/>
      <c r="BN39" s="69"/>
      <c r="BO39" s="69"/>
      <c r="BP39" s="69"/>
      <c r="BQ39" s="69"/>
      <c r="BR39" s="69"/>
      <c r="BS39" s="69"/>
    </row>
    <row r="40" spans="1:71" ht="24" customHeight="1">
      <c r="A40" s="194" t="s">
        <v>64</v>
      </c>
      <c r="B40" s="223"/>
      <c r="C40" s="223"/>
      <c r="D40" s="223"/>
      <c r="E40" s="196"/>
      <c r="F40" s="246"/>
      <c r="G40" s="194" t="s">
        <v>64</v>
      </c>
      <c r="H40" s="223"/>
      <c r="I40" s="544"/>
      <c r="J40" s="545"/>
      <c r="K40" s="546"/>
      <c r="L40" s="547"/>
      <c r="M40" s="548"/>
      <c r="N40" s="247"/>
      <c r="O40" s="69"/>
      <c r="P40" s="69"/>
      <c r="Q40" s="69"/>
      <c r="R40" s="69"/>
      <c r="S40" s="69"/>
      <c r="T40" s="69"/>
      <c r="U40" s="198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</row>
    <row r="41" spans="1:71" ht="24" customHeight="1" thickBot="1">
      <c r="A41" s="195" t="s">
        <v>65</v>
      </c>
      <c r="B41" s="234"/>
      <c r="C41" s="234"/>
      <c r="D41" s="234"/>
      <c r="E41" s="249"/>
      <c r="F41" s="246"/>
      <c r="G41" s="195" t="s">
        <v>65</v>
      </c>
      <c r="H41" s="234"/>
      <c r="I41" s="549"/>
      <c r="J41" s="550"/>
      <c r="K41" s="551"/>
      <c r="L41" s="552"/>
      <c r="M41" s="553"/>
      <c r="N41" s="250"/>
      <c r="O41" s="69"/>
      <c r="P41" s="69"/>
      <c r="Q41" s="69"/>
      <c r="R41" s="69"/>
      <c r="S41" s="69"/>
      <c r="T41" s="69"/>
      <c r="U41" s="198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</row>
    <row r="42" spans="1:71" ht="24" customHeight="1">
      <c r="A42" s="69"/>
      <c r="B42" s="69"/>
      <c r="C42" s="69"/>
      <c r="D42" s="69"/>
      <c r="E42" s="69"/>
      <c r="F42" s="76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198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</row>
    <row r="43" spans="1:71" ht="24" customHeight="1">
      <c r="A43" s="196" t="s">
        <v>66</v>
      </c>
      <c r="B43" s="252"/>
      <c r="C43" s="196" t="s">
        <v>67</v>
      </c>
      <c r="D43" s="253"/>
      <c r="E43" s="253"/>
      <c r="F43" s="253"/>
      <c r="G43" s="253"/>
      <c r="H43" s="254"/>
      <c r="I43" s="223" t="s">
        <v>68</v>
      </c>
      <c r="J43" s="196" t="s">
        <v>69</v>
      </c>
      <c r="K43" s="252"/>
      <c r="L43" s="253"/>
      <c r="M43" s="253"/>
      <c r="N43" s="254"/>
      <c r="O43" s="69"/>
      <c r="P43" s="69"/>
      <c r="Q43" s="69"/>
      <c r="R43" s="69"/>
      <c r="S43" s="69"/>
      <c r="T43" s="69"/>
      <c r="U43" s="198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</row>
    <row r="44" spans="1:71" ht="24" customHeigh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198"/>
      <c r="V44" s="69"/>
      <c r="W44" s="198"/>
      <c r="X44" s="198"/>
      <c r="Y44" s="199"/>
      <c r="Z44" s="198"/>
      <c r="AA44" s="69"/>
      <c r="AB44" s="69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69"/>
      <c r="AT44" s="200"/>
      <c r="AU44" s="200"/>
      <c r="AV44" s="200"/>
      <c r="AW44" s="200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</row>
    <row r="45" spans="1:71" ht="24" customHeight="1">
      <c r="A45" s="255"/>
      <c r="B45" s="255"/>
      <c r="C45" s="255"/>
      <c r="D45" s="256"/>
      <c r="E45" s="255"/>
      <c r="F45" s="255"/>
      <c r="G45" s="255"/>
      <c r="H45" s="255"/>
      <c r="I45" s="255"/>
      <c r="J45" s="255"/>
      <c r="K45" s="257"/>
      <c r="L45" s="257"/>
      <c r="M45" s="257"/>
      <c r="N45" s="257"/>
      <c r="O45" s="69"/>
      <c r="P45" s="69"/>
      <c r="Q45" s="69"/>
      <c r="R45" s="69"/>
      <c r="S45" s="69"/>
      <c r="T45" s="69"/>
      <c r="U45" s="198"/>
      <c r="V45" s="69"/>
      <c r="W45" s="198"/>
      <c r="X45" s="198"/>
      <c r="Y45" s="199"/>
      <c r="Z45" s="198"/>
      <c r="AA45" s="69"/>
      <c r="AB45" s="69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69"/>
      <c r="AT45" s="200"/>
      <c r="AU45" s="200"/>
      <c r="AV45" s="200"/>
      <c r="AW45" s="200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</row>
    <row r="46" spans="1:71" ht="24" customHeight="1">
      <c r="A46" s="69">
        <v>14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198"/>
      <c r="V46" s="69"/>
      <c r="W46" s="198"/>
      <c r="X46" s="198"/>
      <c r="Y46" s="199"/>
      <c r="Z46" s="198"/>
      <c r="AA46" s="69"/>
      <c r="AB46" s="69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198"/>
      <c r="AQ46" s="198"/>
      <c r="AR46" s="198"/>
      <c r="AS46" s="69"/>
      <c r="AT46" s="200"/>
      <c r="AU46" s="200"/>
      <c r="AV46" s="200"/>
      <c r="AW46" s="200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</row>
    <row r="47" spans="1:71" ht="24" customHeight="1">
      <c r="A47" s="184" t="s">
        <v>0</v>
      </c>
      <c r="B47" s="201"/>
      <c r="C47" s="202"/>
      <c r="D47" s="203" t="s">
        <v>1</v>
      </c>
      <c r="E47" s="204" t="str">
        <f>VLOOKUP($A$46,$V$4:$BJ$40,4)</f>
        <v>####</v>
      </c>
      <c r="F47" s="205"/>
      <c r="G47" s="206" t="s">
        <v>2</v>
      </c>
      <c r="H47" s="201" t="str">
        <f>Teamsetup!$B$19</f>
        <v>-</v>
      </c>
      <c r="I47" s="201"/>
      <c r="J47" s="202"/>
      <c r="K47" s="207" t="s">
        <v>3</v>
      </c>
      <c r="L47" s="208"/>
      <c r="M47" s="208"/>
      <c r="N47" s="209"/>
      <c r="O47" s="69"/>
      <c r="P47" s="69"/>
      <c r="Q47" s="69"/>
      <c r="R47" s="69"/>
      <c r="S47" s="69"/>
      <c r="T47" s="69"/>
      <c r="U47" s="198"/>
      <c r="V47" s="69"/>
      <c r="W47" s="198"/>
      <c r="X47" s="198"/>
      <c r="Y47" s="199"/>
      <c r="Z47" s="198"/>
      <c r="AA47" s="69"/>
      <c r="AB47" s="69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69"/>
      <c r="AT47" s="200"/>
      <c r="AU47" s="200"/>
      <c r="AV47" s="200"/>
      <c r="AW47" s="200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</row>
    <row r="48" spans="1:71" ht="24" customHeight="1" thickBot="1">
      <c r="A48" s="185" t="s">
        <v>4</v>
      </c>
      <c r="B48" s="210"/>
      <c r="C48" s="211" t="str">
        <f>VLOOKUP($A$46,$V$4:$BJ$40,2)</f>
        <v>Shot</v>
      </c>
      <c r="D48" s="212" t="str">
        <f>VLOOKUP($A$46,$V$4:$BJ$40,3)</f>
        <v>U17 Men</v>
      </c>
      <c r="E48" s="205"/>
      <c r="F48" s="205" t="s">
        <v>5</v>
      </c>
      <c r="G48" s="565" t="str">
        <f>Teamsetup!$D$19</f>
        <v>-</v>
      </c>
      <c r="H48" s="566"/>
      <c r="I48" s="205"/>
      <c r="J48" s="213" t="s">
        <v>6</v>
      </c>
      <c r="K48" s="214"/>
      <c r="L48" s="215"/>
      <c r="M48" s="519" t="str">
        <f>IF(Teamsetup!$C$13=6,VLOOKUP($A$46,$V$4:$AQ$39,6),IF(Teamsetup!$C$13&lt;&gt;6,VLOOKUP($A$46,$V$4:$AQ$39,7)))</f>
        <v>-</v>
      </c>
      <c r="N48" s="520" t="str">
        <f>IF($Q$6=6,VLOOKUP($A$1,$V$4:$AQ$39,6),IF($Q$6&lt;&gt;6,VLOOKUP($A$1,$V$4:$AQ$39,7)))</f>
        <v>-</v>
      </c>
      <c r="O48" s="69"/>
      <c r="P48" s="69"/>
      <c r="Q48" s="69"/>
      <c r="R48" s="69"/>
      <c r="S48" s="69"/>
      <c r="T48" s="69"/>
      <c r="U48" s="198"/>
      <c r="V48" s="69"/>
      <c r="W48" s="198"/>
      <c r="X48" s="198"/>
      <c r="Y48" s="19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198"/>
      <c r="AQ48" s="198"/>
      <c r="AR48" s="198"/>
      <c r="AS48" s="69"/>
      <c r="AT48" s="200"/>
      <c r="AU48" s="200"/>
      <c r="AV48" s="200"/>
      <c r="AW48" s="200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</row>
    <row r="49" spans="1:71" ht="24" customHeight="1">
      <c r="A49" s="186"/>
      <c r="B49" s="216"/>
      <c r="C49" s="217" t="s">
        <v>11</v>
      </c>
      <c r="D49" s="218" t="str">
        <f>VLOOKUP($A$46,$V$4:$BJ$40,5)</f>
        <v>5kg</v>
      </c>
      <c r="E49" s="556" t="s">
        <v>12</v>
      </c>
      <c r="F49" s="557"/>
      <c r="G49" s="556" t="s">
        <v>13</v>
      </c>
      <c r="H49" s="557"/>
      <c r="I49" s="556" t="s">
        <v>14</v>
      </c>
      <c r="J49" s="557"/>
      <c r="K49" s="558" t="s">
        <v>15</v>
      </c>
      <c r="L49" s="559"/>
      <c r="M49" s="560" t="s">
        <v>16</v>
      </c>
      <c r="N49" s="542" t="s">
        <v>17</v>
      </c>
      <c r="O49" s="69"/>
      <c r="P49" s="69"/>
      <c r="Q49" s="69"/>
      <c r="R49" s="69"/>
      <c r="S49" s="69"/>
      <c r="T49" s="69"/>
      <c r="U49" s="198"/>
      <c r="V49" s="69"/>
      <c r="W49" s="198"/>
      <c r="X49" s="198"/>
      <c r="Y49" s="19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198"/>
      <c r="AQ49" s="198"/>
      <c r="AR49" s="198"/>
      <c r="AS49" s="69"/>
      <c r="AT49" s="200"/>
      <c r="AU49" s="200"/>
      <c r="AV49" s="200"/>
      <c r="AW49" s="200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</row>
    <row r="50" spans="1:71" ht="24" customHeight="1">
      <c r="A50" s="187"/>
      <c r="B50" s="219" t="s">
        <v>21</v>
      </c>
      <c r="C50" s="220" t="s">
        <v>22</v>
      </c>
      <c r="D50" s="220" t="s">
        <v>23</v>
      </c>
      <c r="E50" s="562" t="s">
        <v>24</v>
      </c>
      <c r="F50" s="563"/>
      <c r="G50" s="562" t="s">
        <v>24</v>
      </c>
      <c r="H50" s="563"/>
      <c r="I50" s="562" t="s">
        <v>24</v>
      </c>
      <c r="J50" s="563"/>
      <c r="K50" s="562" t="s">
        <v>24</v>
      </c>
      <c r="L50" s="563"/>
      <c r="M50" s="561"/>
      <c r="N50" s="543"/>
      <c r="O50" s="69"/>
      <c r="P50" s="69"/>
      <c r="Q50" s="69"/>
      <c r="R50" s="69"/>
      <c r="S50" s="69"/>
      <c r="T50" s="69"/>
      <c r="U50" s="198"/>
      <c r="V50" s="69"/>
      <c r="W50" s="198"/>
      <c r="X50" s="198"/>
      <c r="Y50" s="19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198"/>
      <c r="AQ50" s="198"/>
      <c r="AR50" s="198"/>
      <c r="AS50" s="69"/>
      <c r="AT50" s="200"/>
      <c r="AU50" s="200"/>
      <c r="AV50" s="200"/>
      <c r="AW50" s="200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</row>
    <row r="51" spans="1:71" ht="24" customHeight="1">
      <c r="A51" s="188">
        <v>1</v>
      </c>
      <c r="B51" s="205" t="str">
        <f>VLOOKUP($A$46,$V$4:$BJ$40,8)</f>
        <v>-</v>
      </c>
      <c r="C51" s="221"/>
      <c r="D51" s="222" t="str">
        <f>VLOOKUP($A$46,$V$4:$BJ$40,16)</f>
        <v>-</v>
      </c>
      <c r="E51" s="223"/>
      <c r="F51" s="223"/>
      <c r="G51" s="223"/>
      <c r="H51" s="223"/>
      <c r="I51" s="223"/>
      <c r="J51" s="223"/>
      <c r="K51" s="223"/>
      <c r="L51" s="223"/>
      <c r="M51" s="223"/>
      <c r="N51" s="224"/>
      <c r="O51" s="69"/>
      <c r="P51" s="69"/>
      <c r="Q51" s="69"/>
      <c r="R51" s="69"/>
      <c r="S51" s="69"/>
      <c r="T51" s="69"/>
      <c r="U51" s="198"/>
      <c r="V51" s="69"/>
      <c r="W51" s="198"/>
      <c r="X51" s="198"/>
      <c r="Y51" s="19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198"/>
      <c r="AQ51" s="198"/>
      <c r="AR51" s="198"/>
      <c r="AS51" s="69"/>
      <c r="AT51" s="200"/>
      <c r="AU51" s="200"/>
      <c r="AV51" s="200"/>
      <c r="AW51" s="200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</row>
    <row r="52" spans="1:71" ht="24" customHeight="1">
      <c r="A52" s="188">
        <v>2</v>
      </c>
      <c r="B52" s="205" t="str">
        <f>VLOOKUP($A$46,$V$4:$BJ$40,9)</f>
        <v>-</v>
      </c>
      <c r="C52" s="221"/>
      <c r="D52" s="205" t="str">
        <f>VLOOKUP($A$46,$V$4:$BJ$40,17)</f>
        <v>-</v>
      </c>
      <c r="E52" s="223"/>
      <c r="F52" s="223"/>
      <c r="G52" s="223"/>
      <c r="H52" s="223"/>
      <c r="I52" s="223"/>
      <c r="J52" s="223"/>
      <c r="K52" s="223"/>
      <c r="L52" s="223"/>
      <c r="M52" s="223"/>
      <c r="N52" s="224"/>
      <c r="O52" s="69"/>
      <c r="P52" s="69"/>
      <c r="Q52" s="69"/>
      <c r="R52" s="69"/>
      <c r="S52" s="69"/>
      <c r="T52" s="69"/>
      <c r="U52" s="198"/>
      <c r="V52" s="69"/>
      <c r="W52" s="198"/>
      <c r="X52" s="198"/>
      <c r="Y52" s="19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198"/>
      <c r="AQ52" s="198"/>
      <c r="AR52" s="198"/>
      <c r="AS52" s="69"/>
      <c r="AT52" s="200"/>
      <c r="AU52" s="200"/>
      <c r="AV52" s="200"/>
      <c r="AW52" s="200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</row>
    <row r="53" spans="1:71" ht="24" customHeight="1">
      <c r="A53" s="188">
        <v>3</v>
      </c>
      <c r="B53" s="205" t="str">
        <f>VLOOKUP($A$46,$V$4:$BJ$40,10)</f>
        <v>-</v>
      </c>
      <c r="C53" s="221"/>
      <c r="D53" s="205" t="str">
        <f>VLOOKUP($A$46,$V$4:$BJ$40,18)</f>
        <v>-</v>
      </c>
      <c r="E53" s="223"/>
      <c r="F53" s="223"/>
      <c r="G53" s="223"/>
      <c r="H53" s="223"/>
      <c r="I53" s="223"/>
      <c r="J53" s="223"/>
      <c r="K53" s="223"/>
      <c r="L53" s="223"/>
      <c r="M53" s="223"/>
      <c r="N53" s="224"/>
      <c r="O53" s="69"/>
      <c r="P53" s="69"/>
      <c r="Q53" s="69"/>
      <c r="R53" s="69"/>
      <c r="S53" s="69"/>
      <c r="T53" s="69"/>
      <c r="U53" s="198"/>
      <c r="V53" s="69"/>
      <c r="W53" s="198"/>
      <c r="X53" s="198"/>
      <c r="Y53" s="19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198"/>
      <c r="AQ53" s="198"/>
      <c r="AR53" s="198"/>
      <c r="AS53" s="69"/>
      <c r="AT53" s="200"/>
      <c r="AU53" s="200"/>
      <c r="AV53" s="200"/>
      <c r="AW53" s="200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</row>
    <row r="54" spans="1:71" ht="24" customHeight="1">
      <c r="A54" s="188">
        <v>4</v>
      </c>
      <c r="B54" s="205" t="str">
        <f>VLOOKUP($A$46,$V$4:$BJ$40,11)</f>
        <v>-</v>
      </c>
      <c r="C54" s="221"/>
      <c r="D54" s="205" t="str">
        <f>VLOOKUP($A$46,$V$4:$BJ$40,19)</f>
        <v>-</v>
      </c>
      <c r="E54" s="223"/>
      <c r="F54" s="223"/>
      <c r="G54" s="223"/>
      <c r="H54" s="223"/>
      <c r="I54" s="223"/>
      <c r="J54" s="223"/>
      <c r="K54" s="223"/>
      <c r="L54" s="223"/>
      <c r="M54" s="223"/>
      <c r="N54" s="224"/>
      <c r="O54" s="69"/>
      <c r="P54" s="69"/>
      <c r="Q54" s="69"/>
      <c r="R54" s="69"/>
      <c r="S54" s="69"/>
      <c r="T54" s="69"/>
      <c r="U54" s="198"/>
      <c r="V54" s="69"/>
      <c r="W54" s="198"/>
      <c r="X54" s="198"/>
      <c r="Y54" s="19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198"/>
      <c r="AQ54" s="198"/>
      <c r="AR54" s="198"/>
      <c r="AS54" s="69"/>
      <c r="AT54" s="200"/>
      <c r="AU54" s="200"/>
      <c r="AV54" s="200"/>
      <c r="AW54" s="200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</row>
    <row r="55" spans="1:71" ht="24" customHeight="1">
      <c r="A55" s="188">
        <v>5</v>
      </c>
      <c r="B55" s="205" t="str">
        <f>VLOOKUP($A$46,$V$4:$BJ$40,12)</f>
        <v>-</v>
      </c>
      <c r="C55" s="221"/>
      <c r="D55" s="205" t="str">
        <f>VLOOKUP($A$46,$V$4:$BJ$40,20)</f>
        <v>-</v>
      </c>
      <c r="E55" s="223"/>
      <c r="F55" s="223"/>
      <c r="G55" s="223"/>
      <c r="H55" s="223"/>
      <c r="I55" s="223"/>
      <c r="J55" s="223"/>
      <c r="K55" s="223"/>
      <c r="L55" s="223"/>
      <c r="M55" s="223"/>
      <c r="N55" s="224"/>
      <c r="O55" s="69"/>
      <c r="P55" s="69"/>
      <c r="Q55" s="69"/>
      <c r="R55" s="69"/>
      <c r="S55" s="69"/>
      <c r="T55" s="69"/>
      <c r="U55" s="198"/>
      <c r="V55" s="69"/>
      <c r="W55" s="198"/>
      <c r="X55" s="198"/>
      <c r="Y55" s="19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198"/>
      <c r="AQ55" s="198"/>
      <c r="AR55" s="198"/>
      <c r="AS55" s="69"/>
      <c r="AT55" s="200"/>
      <c r="AU55" s="200"/>
      <c r="AV55" s="200"/>
      <c r="AW55" s="200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</row>
    <row r="56" spans="1:71" ht="24" customHeight="1">
      <c r="A56" s="188">
        <v>6</v>
      </c>
      <c r="B56" s="205" t="str">
        <f>VLOOKUP($A$46,$V$4:$BJ$40,13)</f>
        <v>-</v>
      </c>
      <c r="C56" s="221"/>
      <c r="D56" s="205" t="str">
        <f>VLOOKUP($A$46,$V$4:$BJ$40,21)</f>
        <v>-</v>
      </c>
      <c r="E56" s="223"/>
      <c r="F56" s="223"/>
      <c r="G56" s="223"/>
      <c r="H56" s="223"/>
      <c r="I56" s="223"/>
      <c r="J56" s="223"/>
      <c r="K56" s="223"/>
      <c r="L56" s="223"/>
      <c r="M56" s="223"/>
      <c r="N56" s="224"/>
      <c r="O56" s="69"/>
      <c r="P56" s="69"/>
      <c r="Q56" s="69"/>
      <c r="R56" s="69"/>
      <c r="S56" s="69"/>
      <c r="T56" s="69"/>
      <c r="U56" s="198"/>
      <c r="V56" s="69"/>
      <c r="W56" s="198"/>
      <c r="X56" s="198"/>
      <c r="Y56" s="19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198"/>
      <c r="AQ56" s="198"/>
      <c r="AR56" s="198"/>
      <c r="AS56" s="69"/>
      <c r="AT56" s="200"/>
      <c r="AU56" s="200"/>
      <c r="AV56" s="200"/>
      <c r="AW56" s="200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</row>
    <row r="57" spans="1:71" ht="24" customHeight="1">
      <c r="A57" s="188">
        <v>7</v>
      </c>
      <c r="B57" s="205" t="str">
        <f>VLOOKUP($A$46,$V$4:$BJ$40,14)</f>
        <v>-</v>
      </c>
      <c r="C57" s="221"/>
      <c r="D57" s="205" t="str">
        <f>VLOOKUP($A$46,$V$4:$BJ$40,22)</f>
        <v>-</v>
      </c>
      <c r="E57" s="223"/>
      <c r="F57" s="223"/>
      <c r="G57" s="223"/>
      <c r="H57" s="223"/>
      <c r="I57" s="223"/>
      <c r="J57" s="223"/>
      <c r="K57" s="223"/>
      <c r="L57" s="223"/>
      <c r="M57" s="223"/>
      <c r="N57" s="224"/>
      <c r="O57" s="69"/>
      <c r="P57" s="69"/>
      <c r="Q57" s="69"/>
      <c r="R57" s="69"/>
      <c r="S57" s="69"/>
      <c r="T57" s="69"/>
      <c r="U57" s="198"/>
      <c r="V57" s="69"/>
      <c r="W57" s="198"/>
      <c r="X57" s="198"/>
      <c r="Y57" s="19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198"/>
      <c r="AQ57" s="198"/>
      <c r="AR57" s="198"/>
      <c r="AS57" s="69"/>
      <c r="AT57" s="200"/>
      <c r="AU57" s="200"/>
      <c r="AV57" s="200"/>
      <c r="AW57" s="200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</row>
    <row r="58" spans="1:71" ht="24" customHeight="1">
      <c r="A58" s="188">
        <v>8</v>
      </c>
      <c r="B58" s="205" t="str">
        <f>VLOOKUP($A$46,$V$4:$BJ$40,15)</f>
        <v>-</v>
      </c>
      <c r="C58" s="221"/>
      <c r="D58" s="221" t="str">
        <f>VLOOKUP($A$46,$V$4:$BJ$40,23)</f>
        <v>-</v>
      </c>
      <c r="E58" s="223"/>
      <c r="F58" s="223"/>
      <c r="G58" s="223"/>
      <c r="H58" s="223"/>
      <c r="I58" s="223"/>
      <c r="J58" s="223"/>
      <c r="K58" s="223"/>
      <c r="L58" s="223"/>
      <c r="M58" s="223"/>
      <c r="N58" s="224"/>
      <c r="O58" s="69"/>
      <c r="P58" s="69"/>
      <c r="Q58" s="69"/>
      <c r="R58" s="69"/>
      <c r="S58" s="69"/>
      <c r="T58" s="69"/>
      <c r="U58" s="198"/>
      <c r="V58" s="69"/>
      <c r="W58" s="198"/>
      <c r="X58" s="198"/>
      <c r="Y58" s="19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198"/>
      <c r="AQ58" s="198"/>
      <c r="AR58" s="198"/>
      <c r="AS58" s="69"/>
      <c r="AT58" s="200"/>
      <c r="AU58" s="200"/>
      <c r="AV58" s="200"/>
      <c r="AW58" s="200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</row>
    <row r="59" spans="1:71" ht="24" customHeight="1">
      <c r="A59" s="188">
        <v>9</v>
      </c>
      <c r="B59" s="205"/>
      <c r="C59" s="221"/>
      <c r="D59" s="221"/>
      <c r="E59" s="223"/>
      <c r="F59" s="223"/>
      <c r="G59" s="223"/>
      <c r="H59" s="223"/>
      <c r="I59" s="223"/>
      <c r="J59" s="223"/>
      <c r="K59" s="223"/>
      <c r="L59" s="223"/>
      <c r="M59" s="223"/>
      <c r="N59" s="224"/>
      <c r="O59" s="69"/>
      <c r="P59" s="69"/>
      <c r="Q59" s="69"/>
      <c r="R59" s="69"/>
      <c r="S59" s="69"/>
      <c r="T59" s="69"/>
      <c r="U59" s="198"/>
      <c r="V59" s="69"/>
      <c r="W59" s="198"/>
      <c r="X59" s="198"/>
      <c r="Y59" s="19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198"/>
      <c r="AQ59" s="198"/>
      <c r="AR59" s="198"/>
      <c r="AS59" s="69"/>
      <c r="AT59" s="200"/>
      <c r="AU59" s="200"/>
      <c r="AV59" s="200"/>
      <c r="AW59" s="200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</row>
    <row r="60" spans="1:71" ht="24" customHeight="1">
      <c r="A60" s="188">
        <v>10</v>
      </c>
      <c r="B60" s="205"/>
      <c r="C60" s="221"/>
      <c r="D60" s="221"/>
      <c r="E60" s="223"/>
      <c r="F60" s="223"/>
      <c r="G60" s="223"/>
      <c r="H60" s="223"/>
      <c r="I60" s="223"/>
      <c r="J60" s="223"/>
      <c r="K60" s="223"/>
      <c r="L60" s="223"/>
      <c r="M60" s="223"/>
      <c r="N60" s="224"/>
      <c r="O60" s="69"/>
      <c r="P60" s="69"/>
      <c r="Q60" s="69"/>
      <c r="R60" s="69"/>
      <c r="S60" s="69"/>
      <c r="T60" s="69"/>
      <c r="U60" s="198"/>
      <c r="V60" s="69"/>
      <c r="W60" s="198"/>
      <c r="X60" s="198"/>
      <c r="Y60" s="19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198"/>
      <c r="AQ60" s="198"/>
      <c r="AR60" s="198"/>
      <c r="AS60" s="69"/>
      <c r="AT60" s="200"/>
      <c r="AU60" s="200"/>
      <c r="AV60" s="200"/>
      <c r="AW60" s="200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</row>
    <row r="61" spans="1:71" ht="24" customHeight="1">
      <c r="A61" s="188">
        <v>11</v>
      </c>
      <c r="B61" s="205"/>
      <c r="C61" s="221"/>
      <c r="D61" s="228"/>
      <c r="E61" s="223"/>
      <c r="F61" s="223"/>
      <c r="G61" s="223"/>
      <c r="H61" s="223"/>
      <c r="I61" s="223"/>
      <c r="J61" s="223"/>
      <c r="K61" s="223"/>
      <c r="L61" s="223"/>
      <c r="M61" s="223"/>
      <c r="N61" s="224"/>
      <c r="O61" s="69"/>
      <c r="P61" s="69"/>
      <c r="Q61" s="69"/>
      <c r="R61" s="69"/>
      <c r="S61" s="69"/>
      <c r="T61" s="69"/>
      <c r="U61" s="198"/>
      <c r="V61" s="69"/>
      <c r="W61" s="198"/>
      <c r="X61" s="198"/>
      <c r="Y61" s="19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198"/>
      <c r="AQ61" s="198"/>
      <c r="AR61" s="198"/>
      <c r="AS61" s="69"/>
      <c r="AT61" s="200"/>
      <c r="AU61" s="200"/>
      <c r="AV61" s="200"/>
      <c r="AW61" s="200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</row>
    <row r="62" spans="1:71" ht="24" customHeight="1">
      <c r="A62" s="188">
        <v>12</v>
      </c>
      <c r="B62" s="205"/>
      <c r="C62" s="221"/>
      <c r="D62" s="221"/>
      <c r="E62" s="223"/>
      <c r="F62" s="223"/>
      <c r="G62" s="223"/>
      <c r="H62" s="223"/>
      <c r="I62" s="223"/>
      <c r="J62" s="223"/>
      <c r="K62" s="223"/>
      <c r="L62" s="223"/>
      <c r="M62" s="223"/>
      <c r="N62" s="224"/>
      <c r="O62" s="69"/>
      <c r="P62" s="69"/>
      <c r="Q62" s="69"/>
      <c r="R62" s="69"/>
      <c r="S62" s="69"/>
      <c r="T62" s="69"/>
      <c r="U62" s="198"/>
      <c r="V62" s="69"/>
      <c r="W62" s="198"/>
      <c r="X62" s="198"/>
      <c r="Y62" s="19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198"/>
      <c r="AQ62" s="198"/>
      <c r="AR62" s="198"/>
      <c r="AS62" s="69"/>
      <c r="AT62" s="200"/>
      <c r="AU62" s="200"/>
      <c r="AV62" s="200"/>
      <c r="AW62" s="200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</row>
    <row r="63" spans="1:71" ht="24" customHeight="1">
      <c r="A63" s="188">
        <v>13</v>
      </c>
      <c r="B63" s="205"/>
      <c r="C63" s="221"/>
      <c r="D63" s="221"/>
      <c r="E63" s="223"/>
      <c r="F63" s="223"/>
      <c r="G63" s="223"/>
      <c r="H63" s="223"/>
      <c r="I63" s="223"/>
      <c r="J63" s="223"/>
      <c r="K63" s="223"/>
      <c r="L63" s="223"/>
      <c r="M63" s="223"/>
      <c r="N63" s="224"/>
      <c r="O63" s="69"/>
      <c r="P63" s="69"/>
      <c r="Q63" s="69"/>
      <c r="R63" s="69"/>
      <c r="S63" s="69"/>
      <c r="T63" s="69"/>
      <c r="U63" s="198"/>
      <c r="V63" s="69"/>
      <c r="W63" s="198"/>
      <c r="X63" s="198"/>
      <c r="Y63" s="19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198"/>
      <c r="AQ63" s="198"/>
      <c r="AR63" s="198"/>
      <c r="AS63" s="69"/>
      <c r="AT63" s="200"/>
      <c r="AU63" s="200"/>
      <c r="AV63" s="200"/>
      <c r="AW63" s="200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</row>
    <row r="64" spans="1:71" ht="24" customHeight="1">
      <c r="A64" s="188">
        <v>14</v>
      </c>
      <c r="B64" s="205"/>
      <c r="C64" s="221"/>
      <c r="D64" s="221"/>
      <c r="E64" s="223"/>
      <c r="F64" s="223"/>
      <c r="G64" s="223"/>
      <c r="H64" s="223"/>
      <c r="I64" s="223"/>
      <c r="J64" s="223"/>
      <c r="K64" s="223"/>
      <c r="L64" s="223"/>
      <c r="M64" s="223"/>
      <c r="N64" s="224"/>
      <c r="O64" s="69"/>
      <c r="P64" s="69"/>
      <c r="Q64" s="69"/>
      <c r="R64" s="69"/>
      <c r="S64" s="69"/>
      <c r="T64" s="69"/>
      <c r="U64" s="198"/>
      <c r="V64" s="69"/>
      <c r="W64" s="198"/>
      <c r="X64" s="198"/>
      <c r="Y64" s="19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198"/>
      <c r="AQ64" s="198"/>
      <c r="AR64" s="198"/>
      <c r="AS64" s="69"/>
      <c r="AT64" s="200"/>
      <c r="AU64" s="200"/>
      <c r="AV64" s="200"/>
      <c r="AW64" s="200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</row>
    <row r="65" spans="1:71" ht="24" customHeight="1">
      <c r="A65" s="188">
        <v>15</v>
      </c>
      <c r="B65" s="230"/>
      <c r="C65" s="221"/>
      <c r="D65" s="222"/>
      <c r="E65" s="223"/>
      <c r="F65" s="223"/>
      <c r="G65" s="223"/>
      <c r="H65" s="223"/>
      <c r="I65" s="223"/>
      <c r="J65" s="223"/>
      <c r="K65" s="223"/>
      <c r="L65" s="223"/>
      <c r="M65" s="223"/>
      <c r="N65" s="224"/>
      <c r="O65" s="69"/>
      <c r="P65" s="69"/>
      <c r="Q65" s="69"/>
      <c r="R65" s="69"/>
      <c r="S65" s="69"/>
      <c r="T65" s="69"/>
      <c r="U65" s="198"/>
      <c r="V65" s="69"/>
      <c r="W65" s="198"/>
      <c r="X65" s="198"/>
      <c r="Y65" s="19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198"/>
      <c r="AQ65" s="198"/>
      <c r="AR65" s="198"/>
      <c r="AS65" s="69"/>
      <c r="AT65" s="200"/>
      <c r="AU65" s="200"/>
      <c r="AV65" s="200"/>
      <c r="AW65" s="200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</row>
    <row r="66" spans="1:71" ht="24" customHeight="1">
      <c r="A66" s="188">
        <v>16</v>
      </c>
      <c r="B66" s="230"/>
      <c r="C66" s="221"/>
      <c r="D66" s="222"/>
      <c r="E66" s="223"/>
      <c r="F66" s="223"/>
      <c r="G66" s="223"/>
      <c r="H66" s="223"/>
      <c r="I66" s="223"/>
      <c r="J66" s="223"/>
      <c r="K66" s="223"/>
      <c r="L66" s="223"/>
      <c r="M66" s="223"/>
      <c r="N66" s="224"/>
      <c r="O66" s="69"/>
      <c r="P66" s="69"/>
      <c r="Q66" s="69"/>
      <c r="R66" s="69"/>
      <c r="S66" s="69"/>
      <c r="T66" s="69"/>
      <c r="U66" s="198"/>
      <c r="V66" s="69"/>
      <c r="W66" s="198"/>
      <c r="X66" s="198"/>
      <c r="Y66" s="19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198"/>
      <c r="AQ66" s="198"/>
      <c r="AR66" s="198"/>
      <c r="AS66" s="69"/>
      <c r="AT66" s="200"/>
      <c r="AU66" s="200"/>
      <c r="AV66" s="200"/>
      <c r="AW66" s="200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</row>
    <row r="67" spans="1:71" ht="24" customHeight="1">
      <c r="A67" s="188">
        <v>17</v>
      </c>
      <c r="B67" s="230"/>
      <c r="C67" s="221"/>
      <c r="D67" s="222"/>
      <c r="E67" s="223"/>
      <c r="F67" s="223"/>
      <c r="G67" s="223"/>
      <c r="H67" s="223"/>
      <c r="I67" s="223"/>
      <c r="J67" s="223"/>
      <c r="K67" s="223"/>
      <c r="L67" s="223"/>
      <c r="M67" s="223"/>
      <c r="N67" s="224"/>
      <c r="O67" s="69"/>
      <c r="P67" s="69"/>
      <c r="Q67" s="69"/>
      <c r="R67" s="69"/>
      <c r="S67" s="69"/>
      <c r="T67" s="69"/>
      <c r="U67" s="198"/>
      <c r="V67" s="69"/>
      <c r="W67" s="198"/>
      <c r="X67" s="198"/>
      <c r="Y67" s="19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198"/>
      <c r="AQ67" s="198"/>
      <c r="AR67" s="198"/>
      <c r="AS67" s="69"/>
      <c r="AT67" s="200"/>
      <c r="AU67" s="200"/>
      <c r="AV67" s="200"/>
      <c r="AW67" s="200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</row>
    <row r="68" spans="1:71" ht="24" customHeight="1">
      <c r="A68" s="188">
        <v>18</v>
      </c>
      <c r="B68" s="230"/>
      <c r="C68" s="221"/>
      <c r="D68" s="222"/>
      <c r="E68" s="223"/>
      <c r="F68" s="223"/>
      <c r="G68" s="223"/>
      <c r="H68" s="223"/>
      <c r="I68" s="223"/>
      <c r="J68" s="223"/>
      <c r="K68" s="223"/>
      <c r="L68" s="223"/>
      <c r="M68" s="223"/>
      <c r="N68" s="224"/>
      <c r="O68" s="69"/>
      <c r="P68" s="69"/>
      <c r="Q68" s="69"/>
      <c r="R68" s="69"/>
      <c r="S68" s="69"/>
      <c r="T68" s="69"/>
      <c r="U68" s="198"/>
      <c r="V68" s="69"/>
      <c r="W68" s="198"/>
      <c r="X68" s="198"/>
      <c r="Y68" s="19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198"/>
      <c r="AQ68" s="198"/>
      <c r="AR68" s="198"/>
      <c r="AS68" s="69"/>
      <c r="AT68" s="200"/>
      <c r="AU68" s="200"/>
      <c r="AV68" s="200"/>
      <c r="AW68" s="200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</row>
    <row r="69" spans="1:71" s="363" customFormat="1" ht="24" customHeight="1">
      <c r="A69" s="188">
        <v>19</v>
      </c>
      <c r="B69" s="230"/>
      <c r="C69" s="221"/>
      <c r="D69" s="222"/>
      <c r="E69" s="450"/>
      <c r="F69" s="450"/>
      <c r="G69" s="450"/>
      <c r="H69" s="450"/>
      <c r="I69" s="450"/>
      <c r="J69" s="450"/>
      <c r="K69" s="450"/>
      <c r="L69" s="450"/>
      <c r="M69" s="450"/>
      <c r="N69" s="451"/>
      <c r="O69" s="69"/>
      <c r="P69" s="69"/>
      <c r="Q69" s="69"/>
      <c r="R69" s="69"/>
      <c r="S69" s="69"/>
      <c r="T69" s="69"/>
      <c r="U69" s="198"/>
      <c r="V69" s="69"/>
      <c r="W69" s="198"/>
      <c r="X69" s="198"/>
      <c r="Y69" s="19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198"/>
      <c r="AQ69" s="198"/>
      <c r="AR69" s="198"/>
      <c r="AS69" s="69"/>
      <c r="AT69" s="200"/>
      <c r="AU69" s="200"/>
      <c r="AV69" s="200"/>
      <c r="AW69" s="200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</row>
    <row r="70" spans="1:71" s="363" customFormat="1" ht="24" customHeight="1">
      <c r="A70" s="188">
        <v>20</v>
      </c>
      <c r="B70" s="230"/>
      <c r="C70" s="221"/>
      <c r="D70" s="222"/>
      <c r="E70" s="450"/>
      <c r="F70" s="450"/>
      <c r="G70" s="450"/>
      <c r="H70" s="450"/>
      <c r="I70" s="450"/>
      <c r="J70" s="450"/>
      <c r="K70" s="450"/>
      <c r="L70" s="450"/>
      <c r="M70" s="450"/>
      <c r="N70" s="451"/>
      <c r="O70" s="69"/>
      <c r="P70" s="69"/>
      <c r="Q70" s="69"/>
      <c r="R70" s="69"/>
      <c r="S70" s="69"/>
      <c r="T70" s="69"/>
      <c r="U70" s="198"/>
      <c r="V70" s="69"/>
      <c r="W70" s="198"/>
      <c r="X70" s="198"/>
      <c r="Y70" s="19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198"/>
      <c r="AQ70" s="198"/>
      <c r="AR70" s="198"/>
      <c r="AS70" s="69"/>
      <c r="AT70" s="200"/>
      <c r="AU70" s="200"/>
      <c r="AV70" s="200"/>
      <c r="AW70" s="200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</row>
    <row r="71" spans="1:71" s="363" customFormat="1" ht="24" customHeight="1">
      <c r="A71" s="188">
        <v>21</v>
      </c>
      <c r="B71" s="230"/>
      <c r="C71" s="221"/>
      <c r="D71" s="222"/>
      <c r="E71" s="450"/>
      <c r="F71" s="450"/>
      <c r="G71" s="450"/>
      <c r="H71" s="450"/>
      <c r="I71" s="450"/>
      <c r="J71" s="450"/>
      <c r="K71" s="450"/>
      <c r="L71" s="450"/>
      <c r="M71" s="450"/>
      <c r="N71" s="451"/>
      <c r="O71" s="69"/>
      <c r="P71" s="69"/>
      <c r="Q71" s="69"/>
      <c r="R71" s="69"/>
      <c r="S71" s="69"/>
      <c r="T71" s="69"/>
      <c r="U71" s="198"/>
      <c r="V71" s="69"/>
      <c r="W71" s="198"/>
      <c r="X71" s="198"/>
      <c r="Y71" s="19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198"/>
      <c r="AQ71" s="198"/>
      <c r="AR71" s="198"/>
      <c r="AS71" s="69"/>
      <c r="AT71" s="200"/>
      <c r="AU71" s="200"/>
      <c r="AV71" s="200"/>
      <c r="AW71" s="200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</row>
    <row r="72" spans="1:71" s="363" customFormat="1" ht="24" customHeight="1">
      <c r="A72" s="188">
        <v>22</v>
      </c>
      <c r="B72" s="230"/>
      <c r="C72" s="221"/>
      <c r="D72" s="222"/>
      <c r="E72" s="450"/>
      <c r="F72" s="450"/>
      <c r="G72" s="450"/>
      <c r="H72" s="450"/>
      <c r="I72" s="450"/>
      <c r="J72" s="450"/>
      <c r="K72" s="450"/>
      <c r="L72" s="450"/>
      <c r="M72" s="450"/>
      <c r="N72" s="451"/>
      <c r="O72" s="69"/>
      <c r="P72" s="69"/>
      <c r="Q72" s="69"/>
      <c r="R72" s="69"/>
      <c r="S72" s="69"/>
      <c r="T72" s="69"/>
      <c r="U72" s="198"/>
      <c r="V72" s="69"/>
      <c r="W72" s="198"/>
      <c r="X72" s="198"/>
      <c r="Y72" s="19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198"/>
      <c r="AQ72" s="198"/>
      <c r="AR72" s="198"/>
      <c r="AS72" s="69"/>
      <c r="AT72" s="200"/>
      <c r="AU72" s="200"/>
      <c r="AV72" s="200"/>
      <c r="AW72" s="200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</row>
    <row r="73" spans="1:71" s="363" customFormat="1" ht="24" customHeight="1">
      <c r="A73" s="188">
        <v>23</v>
      </c>
      <c r="B73" s="230"/>
      <c r="C73" s="221"/>
      <c r="D73" s="222"/>
      <c r="E73" s="450"/>
      <c r="F73" s="450"/>
      <c r="G73" s="450"/>
      <c r="H73" s="450"/>
      <c r="I73" s="450"/>
      <c r="J73" s="450"/>
      <c r="K73" s="450"/>
      <c r="L73" s="450"/>
      <c r="M73" s="450"/>
      <c r="N73" s="451"/>
      <c r="O73" s="69"/>
      <c r="P73" s="69"/>
      <c r="Q73" s="69"/>
      <c r="R73" s="69"/>
      <c r="S73" s="69"/>
      <c r="T73" s="69"/>
      <c r="U73" s="198"/>
      <c r="V73" s="69"/>
      <c r="W73" s="198"/>
      <c r="X73" s="198"/>
      <c r="Y73" s="19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198"/>
      <c r="AQ73" s="198"/>
      <c r="AR73" s="198"/>
      <c r="AS73" s="69"/>
      <c r="AT73" s="200"/>
      <c r="AU73" s="200"/>
      <c r="AV73" s="200"/>
      <c r="AW73" s="200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</row>
    <row r="74" spans="1:71" ht="24" customHeight="1">
      <c r="A74" s="188">
        <v>24</v>
      </c>
      <c r="B74" s="230"/>
      <c r="C74" s="221"/>
      <c r="D74" s="222"/>
      <c r="E74" s="223"/>
      <c r="F74" s="223"/>
      <c r="G74" s="223"/>
      <c r="H74" s="223"/>
      <c r="I74" s="223"/>
      <c r="J74" s="223"/>
      <c r="K74" s="223"/>
      <c r="L74" s="223"/>
      <c r="M74" s="223"/>
      <c r="N74" s="224"/>
      <c r="O74" s="69"/>
      <c r="P74" s="69"/>
      <c r="Q74" s="69"/>
      <c r="R74" s="69"/>
      <c r="S74" s="69"/>
      <c r="T74" s="69"/>
      <c r="U74" s="198"/>
      <c r="V74" s="69"/>
      <c r="W74" s="198"/>
      <c r="X74" s="198"/>
      <c r="Y74" s="19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198"/>
      <c r="AQ74" s="198"/>
      <c r="AR74" s="198"/>
      <c r="AS74" s="69"/>
      <c r="AT74" s="200"/>
      <c r="AU74" s="200"/>
      <c r="AV74" s="200"/>
      <c r="AW74" s="200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</row>
    <row r="75" spans="1:71" ht="24" customHeight="1" thickBot="1">
      <c r="A75" s="188">
        <v>25</v>
      </c>
      <c r="B75" s="231"/>
      <c r="C75" s="232"/>
      <c r="D75" s="233"/>
      <c r="E75" s="234"/>
      <c r="F75" s="234"/>
      <c r="G75" s="234"/>
      <c r="H75" s="234"/>
      <c r="I75" s="234"/>
      <c r="J75" s="234"/>
      <c r="K75" s="234"/>
      <c r="L75" s="234"/>
      <c r="M75" s="234"/>
      <c r="N75" s="235"/>
      <c r="O75" s="69"/>
      <c r="P75" s="69"/>
      <c r="Q75" s="69"/>
      <c r="R75" s="69"/>
      <c r="S75" s="69"/>
      <c r="T75" s="69"/>
      <c r="U75" s="198"/>
      <c r="V75" s="69"/>
      <c r="W75" s="198"/>
      <c r="X75" s="198"/>
      <c r="Y75" s="19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198"/>
      <c r="AQ75" s="198"/>
      <c r="AR75" s="198"/>
      <c r="AS75" s="69"/>
      <c r="AT75" s="200"/>
      <c r="AU75" s="200"/>
      <c r="AV75" s="200"/>
      <c r="AW75" s="200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</row>
    <row r="76" spans="1:71" ht="24" customHeight="1" thickBot="1">
      <c r="A76" s="191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69"/>
      <c r="P76" s="69"/>
      <c r="Q76" s="69"/>
      <c r="R76" s="69"/>
      <c r="S76" s="69"/>
      <c r="T76" s="69"/>
      <c r="U76" s="198"/>
      <c r="V76" s="69"/>
      <c r="W76" s="198"/>
      <c r="X76" s="198"/>
      <c r="Y76" s="19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198"/>
      <c r="AQ76" s="198"/>
      <c r="AR76" s="198"/>
      <c r="AS76" s="69"/>
      <c r="AT76" s="200"/>
      <c r="AU76" s="200"/>
      <c r="AV76" s="200"/>
      <c r="AW76" s="200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</row>
    <row r="77" spans="1:71" ht="24" customHeight="1">
      <c r="A77" s="192" t="s">
        <v>48</v>
      </c>
      <c r="B77" s="236"/>
      <c r="C77" s="236"/>
      <c r="D77" s="236"/>
      <c r="E77" s="236"/>
      <c r="F77" s="237"/>
      <c r="G77" s="567" t="s">
        <v>49</v>
      </c>
      <c r="H77" s="568"/>
      <c r="I77" s="568"/>
      <c r="J77" s="568"/>
      <c r="K77" s="568"/>
      <c r="L77" s="568"/>
      <c r="M77" s="568"/>
      <c r="N77" s="569"/>
      <c r="O77" s="69"/>
      <c r="P77" s="69"/>
      <c r="Q77" s="69"/>
      <c r="R77" s="69"/>
      <c r="S77" s="69"/>
      <c r="T77" s="69"/>
      <c r="U77" s="198"/>
      <c r="V77" s="69"/>
      <c r="W77" s="198"/>
      <c r="X77" s="198"/>
      <c r="Y77" s="19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198"/>
      <c r="AQ77" s="198"/>
      <c r="AR77" s="198"/>
      <c r="AS77" s="69"/>
      <c r="AT77" s="200"/>
      <c r="AU77" s="200"/>
      <c r="AV77" s="200"/>
      <c r="AW77" s="200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</row>
    <row r="78" spans="1:71" ht="24" customHeight="1">
      <c r="A78" s="193" t="s">
        <v>51</v>
      </c>
      <c r="B78" s="240" t="s">
        <v>21</v>
      </c>
      <c r="C78" s="241" t="s">
        <v>22</v>
      </c>
      <c r="D78" s="241" t="s">
        <v>23</v>
      </c>
      <c r="E78" s="242" t="s">
        <v>52</v>
      </c>
      <c r="F78" s="243"/>
      <c r="G78" s="244" t="s">
        <v>51</v>
      </c>
      <c r="H78" s="240" t="s">
        <v>53</v>
      </c>
      <c r="I78" s="544" t="s">
        <v>22</v>
      </c>
      <c r="J78" s="545"/>
      <c r="K78" s="546"/>
      <c r="L78" s="547" t="s">
        <v>23</v>
      </c>
      <c r="M78" s="548"/>
      <c r="N78" s="245" t="s">
        <v>52</v>
      </c>
      <c r="O78" s="69"/>
      <c r="P78" s="69"/>
      <c r="Q78" s="69"/>
      <c r="R78" s="69"/>
      <c r="S78" s="69"/>
      <c r="T78" s="69"/>
      <c r="U78" s="198"/>
      <c r="V78" s="69"/>
      <c r="W78" s="198"/>
      <c r="X78" s="198"/>
      <c r="Y78" s="19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198"/>
      <c r="AQ78" s="198"/>
      <c r="AR78" s="198"/>
      <c r="AS78" s="69"/>
      <c r="AT78" s="200"/>
      <c r="AU78" s="200"/>
      <c r="AV78" s="200"/>
      <c r="AW78" s="200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69"/>
      <c r="BM78" s="69"/>
      <c r="BN78" s="69"/>
      <c r="BO78" s="69"/>
      <c r="BP78" s="69"/>
      <c r="BQ78" s="69"/>
      <c r="BR78" s="69"/>
      <c r="BS78" s="69"/>
    </row>
    <row r="79" spans="1:71" ht="24" customHeight="1">
      <c r="A79" s="194" t="s">
        <v>54</v>
      </c>
      <c r="B79" s="223"/>
      <c r="C79" s="223"/>
      <c r="D79" s="223"/>
      <c r="E79" s="196"/>
      <c r="F79" s="246"/>
      <c r="G79" s="194" t="s">
        <v>54</v>
      </c>
      <c r="H79" s="223"/>
      <c r="I79" s="544"/>
      <c r="J79" s="545"/>
      <c r="K79" s="546"/>
      <c r="L79" s="547"/>
      <c r="M79" s="548"/>
      <c r="N79" s="247"/>
      <c r="O79" s="69"/>
      <c r="P79" s="69"/>
      <c r="Q79" s="69"/>
      <c r="R79" s="69"/>
      <c r="S79" s="69"/>
      <c r="T79" s="69"/>
      <c r="U79" s="198"/>
      <c r="V79" s="69"/>
      <c r="W79" s="198"/>
      <c r="X79" s="198"/>
      <c r="Y79" s="19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198"/>
      <c r="AQ79" s="198"/>
      <c r="AR79" s="198"/>
      <c r="AS79" s="69"/>
      <c r="AT79" s="200"/>
      <c r="AU79" s="200"/>
      <c r="AV79" s="200"/>
      <c r="AW79" s="200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69"/>
      <c r="BM79" s="69"/>
      <c r="BN79" s="69"/>
      <c r="BO79" s="69"/>
      <c r="BP79" s="69"/>
      <c r="BQ79" s="69"/>
      <c r="BR79" s="69"/>
      <c r="BS79" s="69"/>
    </row>
    <row r="80" spans="1:71" ht="24" customHeight="1">
      <c r="A80" s="194" t="s">
        <v>57</v>
      </c>
      <c r="B80" s="223"/>
      <c r="C80" s="223"/>
      <c r="D80" s="223"/>
      <c r="E80" s="196"/>
      <c r="F80" s="246"/>
      <c r="G80" s="194" t="s">
        <v>57</v>
      </c>
      <c r="H80" s="223"/>
      <c r="I80" s="570" t="s">
        <v>323</v>
      </c>
      <c r="J80" s="571"/>
      <c r="K80" s="572"/>
      <c r="L80" s="547"/>
      <c r="M80" s="548"/>
      <c r="N80" s="247"/>
      <c r="O80" s="69"/>
      <c r="P80" s="69"/>
      <c r="Q80" s="69"/>
      <c r="R80" s="69"/>
      <c r="S80" s="69"/>
      <c r="T80" s="69"/>
      <c r="U80" s="198"/>
      <c r="V80" s="69"/>
      <c r="W80" s="198"/>
      <c r="X80" s="198"/>
      <c r="Y80" s="19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198"/>
      <c r="AQ80" s="198"/>
      <c r="AR80" s="198"/>
      <c r="AS80" s="69"/>
      <c r="AT80" s="200"/>
      <c r="AU80" s="200"/>
      <c r="AV80" s="200"/>
      <c r="AW80" s="200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69"/>
      <c r="BM80" s="69"/>
      <c r="BN80" s="69"/>
      <c r="BO80" s="69"/>
      <c r="BP80" s="69"/>
      <c r="BQ80" s="69"/>
      <c r="BR80" s="69"/>
      <c r="BS80" s="69"/>
    </row>
    <row r="81" spans="1:71" ht="24" customHeight="1">
      <c r="A81" s="194" t="s">
        <v>59</v>
      </c>
      <c r="B81" s="223"/>
      <c r="C81" s="223"/>
      <c r="D81" s="223"/>
      <c r="E81" s="196"/>
      <c r="F81" s="246"/>
      <c r="G81" s="194" t="s">
        <v>59</v>
      </c>
      <c r="H81" s="223"/>
      <c r="I81" s="544"/>
      <c r="J81" s="545"/>
      <c r="K81" s="546"/>
      <c r="L81" s="547"/>
      <c r="M81" s="548"/>
      <c r="N81" s="247"/>
      <c r="O81" s="69"/>
      <c r="P81" s="69"/>
      <c r="Q81" s="69"/>
      <c r="R81" s="69"/>
      <c r="S81" s="69"/>
      <c r="T81" s="69"/>
      <c r="U81" s="198"/>
      <c r="V81" s="69"/>
      <c r="W81" s="198"/>
      <c r="X81" s="198"/>
      <c r="Y81" s="19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198"/>
      <c r="AQ81" s="198"/>
      <c r="AR81" s="198"/>
      <c r="AS81" s="69"/>
      <c r="AT81" s="200"/>
      <c r="AU81" s="200"/>
      <c r="AV81" s="200"/>
      <c r="AW81" s="200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</row>
    <row r="82" spans="1:71" ht="24" customHeight="1">
      <c r="A82" s="194" t="s">
        <v>61</v>
      </c>
      <c r="B82" s="223"/>
      <c r="C82" s="223"/>
      <c r="D82" s="223"/>
      <c r="E82" s="196"/>
      <c r="F82" s="246"/>
      <c r="G82" s="194" t="s">
        <v>61</v>
      </c>
      <c r="H82" s="223"/>
      <c r="I82" s="544"/>
      <c r="J82" s="545"/>
      <c r="K82" s="546"/>
      <c r="L82" s="547"/>
      <c r="M82" s="548"/>
      <c r="N82" s="247"/>
      <c r="O82" s="69"/>
      <c r="P82" s="69"/>
      <c r="Q82" s="69"/>
      <c r="R82" s="69"/>
      <c r="S82" s="69"/>
      <c r="T82" s="69"/>
      <c r="U82" s="198"/>
      <c r="V82" s="69"/>
      <c r="W82" s="198"/>
      <c r="X82" s="198"/>
      <c r="Y82" s="19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198"/>
      <c r="AQ82" s="198"/>
      <c r="AR82" s="198"/>
      <c r="AS82" s="69"/>
      <c r="AT82" s="200"/>
      <c r="AU82" s="200"/>
      <c r="AV82" s="200"/>
      <c r="AW82" s="200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  <c r="BM82" s="69"/>
      <c r="BN82" s="69"/>
      <c r="BO82" s="69"/>
      <c r="BP82" s="69"/>
      <c r="BQ82" s="69"/>
      <c r="BR82" s="69"/>
      <c r="BS82" s="69"/>
    </row>
    <row r="83" spans="1:71" ht="24" customHeight="1">
      <c r="A83" s="194" t="s">
        <v>62</v>
      </c>
      <c r="B83" s="223"/>
      <c r="C83" s="223"/>
      <c r="D83" s="223"/>
      <c r="E83" s="196"/>
      <c r="F83" s="246"/>
      <c r="G83" s="194" t="s">
        <v>62</v>
      </c>
      <c r="H83" s="223"/>
      <c r="I83" s="544"/>
      <c r="J83" s="545"/>
      <c r="K83" s="546"/>
      <c r="L83" s="547"/>
      <c r="M83" s="548"/>
      <c r="N83" s="247"/>
      <c r="O83" s="69"/>
      <c r="P83" s="69"/>
      <c r="Q83" s="69"/>
      <c r="R83" s="69"/>
      <c r="S83" s="69"/>
      <c r="T83" s="69"/>
      <c r="U83" s="198"/>
      <c r="V83" s="69"/>
      <c r="W83" s="198"/>
      <c r="X83" s="198"/>
      <c r="Y83" s="19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198"/>
      <c r="AQ83" s="198"/>
      <c r="AR83" s="198"/>
      <c r="AS83" s="69"/>
      <c r="AT83" s="200"/>
      <c r="AU83" s="200"/>
      <c r="AV83" s="200"/>
      <c r="AW83" s="200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  <c r="BM83" s="69"/>
      <c r="BN83" s="69"/>
      <c r="BO83" s="69"/>
      <c r="BP83" s="69"/>
      <c r="BQ83" s="69"/>
      <c r="BR83" s="69"/>
      <c r="BS83" s="69"/>
    </row>
    <row r="84" spans="1:71" ht="24" customHeight="1">
      <c r="A84" s="194" t="s">
        <v>63</v>
      </c>
      <c r="B84" s="223"/>
      <c r="C84" s="223"/>
      <c r="D84" s="223"/>
      <c r="E84" s="196"/>
      <c r="F84" s="246"/>
      <c r="G84" s="194" t="s">
        <v>63</v>
      </c>
      <c r="H84" s="223"/>
      <c r="I84" s="544"/>
      <c r="J84" s="545"/>
      <c r="K84" s="546"/>
      <c r="L84" s="547"/>
      <c r="M84" s="548"/>
      <c r="N84" s="247"/>
      <c r="O84" s="69"/>
      <c r="P84" s="69"/>
      <c r="Q84" s="69"/>
      <c r="R84" s="69"/>
      <c r="S84" s="69"/>
      <c r="T84" s="69"/>
      <c r="U84" s="198"/>
      <c r="V84" s="69"/>
      <c r="W84" s="198"/>
      <c r="X84" s="198"/>
      <c r="Y84" s="19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198"/>
      <c r="AQ84" s="198"/>
      <c r="AR84" s="198"/>
      <c r="AS84" s="69"/>
      <c r="AT84" s="200"/>
      <c r="AU84" s="200"/>
      <c r="AV84" s="200"/>
      <c r="AW84" s="200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</row>
    <row r="85" spans="1:71" ht="24" customHeight="1">
      <c r="A85" s="194" t="s">
        <v>64</v>
      </c>
      <c r="B85" s="223"/>
      <c r="C85" s="223"/>
      <c r="D85" s="223"/>
      <c r="E85" s="196"/>
      <c r="F85" s="246"/>
      <c r="G85" s="194" t="s">
        <v>64</v>
      </c>
      <c r="H85" s="223"/>
      <c r="I85" s="544"/>
      <c r="J85" s="545"/>
      <c r="K85" s="546"/>
      <c r="L85" s="547"/>
      <c r="M85" s="548"/>
      <c r="N85" s="247"/>
      <c r="O85" s="69"/>
      <c r="P85" s="69"/>
      <c r="Q85" s="69"/>
      <c r="R85" s="69"/>
      <c r="S85" s="69"/>
      <c r="T85" s="69"/>
      <c r="U85" s="198"/>
      <c r="V85" s="69"/>
      <c r="W85" s="198"/>
      <c r="X85" s="198"/>
      <c r="Y85" s="19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198"/>
      <c r="AQ85" s="198"/>
      <c r="AR85" s="198"/>
      <c r="AS85" s="69"/>
      <c r="AT85" s="200"/>
      <c r="AU85" s="200"/>
      <c r="AV85" s="200"/>
      <c r="AW85" s="200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</row>
    <row r="86" spans="1:71" ht="24" customHeight="1" thickBot="1">
      <c r="A86" s="195" t="s">
        <v>65</v>
      </c>
      <c r="B86" s="234"/>
      <c r="C86" s="234"/>
      <c r="D86" s="234"/>
      <c r="E86" s="249"/>
      <c r="F86" s="246"/>
      <c r="G86" s="195" t="s">
        <v>65</v>
      </c>
      <c r="H86" s="234"/>
      <c r="I86" s="549"/>
      <c r="J86" s="550"/>
      <c r="K86" s="551"/>
      <c r="L86" s="552"/>
      <c r="M86" s="553"/>
      <c r="N86" s="250"/>
      <c r="O86" s="69"/>
      <c r="P86" s="69"/>
      <c r="Q86" s="69"/>
      <c r="R86" s="69"/>
      <c r="S86" s="69"/>
      <c r="T86" s="69"/>
      <c r="U86" s="198"/>
      <c r="V86" s="69"/>
      <c r="W86" s="198"/>
      <c r="X86" s="198"/>
      <c r="Y86" s="19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198"/>
      <c r="AQ86" s="198"/>
      <c r="AR86" s="198"/>
      <c r="AS86" s="69"/>
      <c r="AT86" s="200"/>
      <c r="AU86" s="200"/>
      <c r="AV86" s="200"/>
      <c r="AW86" s="200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69"/>
      <c r="BM86" s="69"/>
      <c r="BN86" s="69"/>
      <c r="BO86" s="69"/>
      <c r="BP86" s="69"/>
      <c r="BQ86" s="69"/>
      <c r="BR86" s="69"/>
      <c r="BS86" s="69"/>
    </row>
    <row r="87" spans="1:71" ht="24" customHeight="1">
      <c r="A87" s="69"/>
      <c r="B87" s="69"/>
      <c r="C87" s="69"/>
      <c r="D87" s="69"/>
      <c r="E87" s="69"/>
      <c r="F87" s="76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198"/>
      <c r="V87" s="69"/>
      <c r="W87" s="198"/>
      <c r="X87" s="198"/>
      <c r="Y87" s="19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198"/>
      <c r="AQ87" s="198"/>
      <c r="AR87" s="198"/>
      <c r="AS87" s="69"/>
      <c r="AT87" s="200"/>
      <c r="AU87" s="200"/>
      <c r="AV87" s="200"/>
      <c r="AW87" s="200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</row>
    <row r="88" spans="1:71" ht="24" customHeight="1">
      <c r="A88" s="196" t="s">
        <v>66</v>
      </c>
      <c r="B88" s="252"/>
      <c r="C88" s="196" t="s">
        <v>67</v>
      </c>
      <c r="D88" s="253"/>
      <c r="E88" s="253"/>
      <c r="F88" s="253"/>
      <c r="G88" s="253"/>
      <c r="H88" s="254"/>
      <c r="I88" s="223" t="s">
        <v>68</v>
      </c>
      <c r="J88" s="196" t="s">
        <v>69</v>
      </c>
      <c r="K88" s="252"/>
      <c r="L88" s="253"/>
      <c r="M88" s="253"/>
      <c r="N88" s="254"/>
      <c r="O88" s="69"/>
      <c r="P88" s="69"/>
      <c r="Q88" s="69"/>
      <c r="R88" s="69"/>
      <c r="S88" s="69"/>
      <c r="T88" s="69"/>
      <c r="U88" s="198"/>
      <c r="V88" s="69"/>
      <c r="W88" s="198"/>
      <c r="X88" s="198"/>
      <c r="Y88" s="19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198"/>
      <c r="AQ88" s="198"/>
      <c r="AR88" s="198"/>
      <c r="AS88" s="69"/>
      <c r="AT88" s="200"/>
      <c r="AU88" s="200"/>
      <c r="AV88" s="200"/>
      <c r="AW88" s="200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</row>
    <row r="89" spans="1:71" ht="24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198"/>
      <c r="V89" s="69"/>
      <c r="W89" s="198"/>
      <c r="X89" s="198"/>
      <c r="Y89" s="19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198"/>
      <c r="AQ89" s="198"/>
      <c r="AR89" s="198"/>
      <c r="AS89" s="69"/>
      <c r="AT89" s="200"/>
      <c r="AU89" s="200"/>
      <c r="AV89" s="200"/>
      <c r="AW89" s="200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</row>
    <row r="90" spans="1:71" ht="24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198"/>
      <c r="V90" s="69"/>
      <c r="W90" s="198"/>
      <c r="X90" s="198"/>
      <c r="Y90" s="19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198"/>
      <c r="AQ90" s="198"/>
      <c r="AR90" s="198"/>
      <c r="AS90" s="69"/>
      <c r="AT90" s="200"/>
      <c r="AU90" s="200"/>
      <c r="AV90" s="200"/>
      <c r="AW90" s="200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</row>
    <row r="91" spans="1:71" ht="24" customHeight="1">
      <c r="A91" s="69">
        <v>15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76"/>
      <c r="P91" s="76"/>
      <c r="Q91" s="76"/>
      <c r="R91" s="76"/>
      <c r="S91" s="76"/>
      <c r="T91" s="76"/>
      <c r="U91" s="258"/>
      <c r="V91" s="76"/>
      <c r="W91" s="198"/>
      <c r="X91" s="198"/>
      <c r="Y91" s="19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198"/>
      <c r="AQ91" s="198"/>
      <c r="AR91" s="198"/>
      <c r="AS91" s="69"/>
      <c r="AT91" s="200"/>
      <c r="AU91" s="200"/>
      <c r="AV91" s="200"/>
      <c r="AW91" s="200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</row>
    <row r="92" spans="1:71" ht="24" customHeight="1">
      <c r="A92" s="184" t="s">
        <v>0</v>
      </c>
      <c r="B92" s="201"/>
      <c r="C92" s="202"/>
      <c r="D92" s="203" t="s">
        <v>1</v>
      </c>
      <c r="E92" s="204">
        <f>VLOOKUP($A$91,$V$4:$BJ$40,4)</f>
        <v>14.5</v>
      </c>
      <c r="F92" s="205"/>
      <c r="G92" s="206" t="s">
        <v>2</v>
      </c>
      <c r="H92" s="201" t="str">
        <f>Teamsetup!$B$19</f>
        <v>-</v>
      </c>
      <c r="I92" s="201"/>
      <c r="J92" s="202"/>
      <c r="K92" s="207" t="s">
        <v>3</v>
      </c>
      <c r="L92" s="208"/>
      <c r="M92" s="208"/>
      <c r="N92" s="20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</row>
    <row r="93" spans="1:71" ht="24" customHeight="1" thickBot="1">
      <c r="A93" s="185" t="s">
        <v>4</v>
      </c>
      <c r="B93" s="210"/>
      <c r="C93" s="211" t="str">
        <f>VLOOKUP($A$91,$V$4:$BJ$40,2)</f>
        <v>Shot</v>
      </c>
      <c r="D93" s="212" t="str">
        <f>VLOOKUP($A$91,$V$4:$BJ$40,3)</f>
        <v>U15 Boys</v>
      </c>
      <c r="E93" s="205"/>
      <c r="F93" s="205" t="s">
        <v>5</v>
      </c>
      <c r="G93" s="565" t="str">
        <f>Teamsetup!$D$19</f>
        <v>-</v>
      </c>
      <c r="H93" s="566"/>
      <c r="I93" s="205"/>
      <c r="J93" s="213" t="s">
        <v>6</v>
      </c>
      <c r="K93" s="214"/>
      <c r="L93" s="215"/>
      <c r="M93" s="554" t="str">
        <f>IF(Teamsetup!$C$13=6,VLOOKUP($A$91,$V$4:$AQ$39,6),IF(Teamsetup!$C$13&lt;&gt;6,VLOOKUP($A$91,$V$4:$AQ$39,7)))</f>
        <v>-</v>
      </c>
      <c r="N93" s="555" t="str">
        <f>IF($Q$6=6,VLOOKUP($A$1,$V$4:$AQ$39,6),IF($Q$6&lt;&gt;6,VLOOKUP($A$1,$V$4:$AQ$39,7)))</f>
        <v>-</v>
      </c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</row>
    <row r="94" spans="1:71" ht="24" customHeight="1">
      <c r="A94" s="186"/>
      <c r="B94" s="216"/>
      <c r="C94" s="217" t="s">
        <v>11</v>
      </c>
      <c r="D94" s="218" t="str">
        <f>VLOOKUP($A$91,$V$4:$BJ$40,5)</f>
        <v>4kg</v>
      </c>
      <c r="E94" s="556" t="s">
        <v>12</v>
      </c>
      <c r="F94" s="557"/>
      <c r="G94" s="556" t="s">
        <v>13</v>
      </c>
      <c r="H94" s="557"/>
      <c r="I94" s="556" t="s">
        <v>14</v>
      </c>
      <c r="J94" s="557"/>
      <c r="K94" s="558" t="s">
        <v>15</v>
      </c>
      <c r="L94" s="559"/>
      <c r="M94" s="560" t="s">
        <v>16</v>
      </c>
      <c r="N94" s="542" t="s">
        <v>17</v>
      </c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</row>
    <row r="95" spans="1:71" ht="24" customHeight="1">
      <c r="A95" s="187"/>
      <c r="B95" s="219" t="s">
        <v>21</v>
      </c>
      <c r="C95" s="220" t="s">
        <v>22</v>
      </c>
      <c r="D95" s="220" t="s">
        <v>23</v>
      </c>
      <c r="E95" s="562" t="s">
        <v>24</v>
      </c>
      <c r="F95" s="563"/>
      <c r="G95" s="562" t="s">
        <v>24</v>
      </c>
      <c r="H95" s="563"/>
      <c r="I95" s="562" t="s">
        <v>24</v>
      </c>
      <c r="J95" s="563"/>
      <c r="K95" s="562" t="s">
        <v>24</v>
      </c>
      <c r="L95" s="563"/>
      <c r="M95" s="561"/>
      <c r="N95" s="543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</row>
    <row r="96" spans="1:71" ht="24" customHeight="1">
      <c r="A96" s="188">
        <v>1</v>
      </c>
      <c r="B96" s="205" t="str">
        <f>VLOOKUP($A$91,$V$4:$BJ$40,8)</f>
        <v>-</v>
      </c>
      <c r="C96" s="221"/>
      <c r="D96" s="222" t="str">
        <f>VLOOKUP($A$91,$V$4:$BJ$40,16)</f>
        <v>-</v>
      </c>
      <c r="E96" s="223"/>
      <c r="F96" s="223"/>
      <c r="G96" s="223"/>
      <c r="H96" s="223"/>
      <c r="I96" s="223"/>
      <c r="J96" s="223"/>
      <c r="K96" s="223"/>
      <c r="L96" s="223"/>
      <c r="M96" s="223"/>
      <c r="N96" s="224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69"/>
      <c r="BM96" s="69"/>
      <c r="BN96" s="69"/>
      <c r="BO96" s="69"/>
      <c r="BP96" s="69"/>
      <c r="BQ96" s="69"/>
      <c r="BR96" s="69"/>
      <c r="BS96" s="69"/>
    </row>
    <row r="97" spans="1:71" ht="24" customHeight="1">
      <c r="A97" s="188">
        <v>2</v>
      </c>
      <c r="B97" s="205" t="str">
        <f>VLOOKUP($A$91,$V$4:$BJ$40,9)</f>
        <v>-</v>
      </c>
      <c r="C97" s="221"/>
      <c r="D97" s="205" t="str">
        <f>VLOOKUP($A$91,$V$4:$BJ$40,17)</f>
        <v>-</v>
      </c>
      <c r="E97" s="223"/>
      <c r="F97" s="223"/>
      <c r="G97" s="223"/>
      <c r="H97" s="223"/>
      <c r="I97" s="223"/>
      <c r="J97" s="223"/>
      <c r="K97" s="223"/>
      <c r="L97" s="223"/>
      <c r="M97" s="223"/>
      <c r="N97" s="224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69"/>
      <c r="BM97" s="69"/>
      <c r="BN97" s="69"/>
      <c r="BO97" s="69"/>
      <c r="BP97" s="69"/>
      <c r="BQ97" s="69"/>
      <c r="BR97" s="69"/>
      <c r="BS97" s="69"/>
    </row>
    <row r="98" spans="1:71" ht="24" customHeight="1">
      <c r="A98" s="188">
        <v>3</v>
      </c>
      <c r="B98" s="205" t="str">
        <f>VLOOKUP($A$91,$V$4:$BJ$40,10)</f>
        <v>-</v>
      </c>
      <c r="C98" s="221"/>
      <c r="D98" s="205" t="str">
        <f>VLOOKUP($A$91,$V$4:$BJ$40,18)</f>
        <v>-</v>
      </c>
      <c r="E98" s="223"/>
      <c r="F98" s="223"/>
      <c r="G98" s="223"/>
      <c r="H98" s="223"/>
      <c r="I98" s="223"/>
      <c r="J98" s="223"/>
      <c r="K98" s="223"/>
      <c r="L98" s="223"/>
      <c r="M98" s="223"/>
      <c r="N98" s="224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</row>
    <row r="99" spans="1:71" ht="24" customHeight="1">
      <c r="A99" s="188">
        <v>4</v>
      </c>
      <c r="B99" s="205" t="str">
        <f>VLOOKUP($A$91,$V$4:$BJ$40,11)</f>
        <v>-</v>
      </c>
      <c r="C99" s="221"/>
      <c r="D99" s="205" t="str">
        <f>VLOOKUP($A$91,$V$4:$BJ$40,19)</f>
        <v>-</v>
      </c>
      <c r="E99" s="223"/>
      <c r="F99" s="223"/>
      <c r="G99" s="223"/>
      <c r="H99" s="223"/>
      <c r="I99" s="223"/>
      <c r="J99" s="223"/>
      <c r="K99" s="223"/>
      <c r="L99" s="223"/>
      <c r="M99" s="223"/>
      <c r="N99" s="224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</row>
    <row r="100" spans="1:71" ht="24" customHeight="1">
      <c r="A100" s="188">
        <v>5</v>
      </c>
      <c r="B100" s="205" t="str">
        <f>VLOOKUP($A$91,$V$4:$BJ$40,12)</f>
        <v>-</v>
      </c>
      <c r="C100" s="221"/>
      <c r="D100" s="205" t="str">
        <f>VLOOKUP($A$91,$V$4:$BJ$40,20)</f>
        <v>-</v>
      </c>
      <c r="E100" s="223"/>
      <c r="F100" s="223"/>
      <c r="G100" s="223"/>
      <c r="H100" s="223"/>
      <c r="I100" s="223"/>
      <c r="J100" s="223"/>
      <c r="K100" s="223"/>
      <c r="L100" s="223"/>
      <c r="M100" s="223"/>
      <c r="N100" s="224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</row>
    <row r="101" spans="1:71" ht="24" customHeight="1">
      <c r="A101" s="188">
        <v>6</v>
      </c>
      <c r="B101" s="205" t="str">
        <f>VLOOKUP($A$91,$V$4:$BJ$40,13)</f>
        <v>-</v>
      </c>
      <c r="C101" s="221"/>
      <c r="D101" s="205" t="str">
        <f>VLOOKUP($A$91,$V$4:$BJ$40,21)</f>
        <v>-</v>
      </c>
      <c r="E101" s="223"/>
      <c r="F101" s="223"/>
      <c r="G101" s="223"/>
      <c r="H101" s="223"/>
      <c r="I101" s="223"/>
      <c r="J101" s="223"/>
      <c r="K101" s="223"/>
      <c r="L101" s="223"/>
      <c r="M101" s="223"/>
      <c r="N101" s="224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</row>
    <row r="102" spans="1:71" ht="24" customHeight="1">
      <c r="A102" s="188">
        <v>7</v>
      </c>
      <c r="B102" s="205" t="str">
        <f>VLOOKUP($A$91,$V$4:$BJ$40,14)</f>
        <v>-</v>
      </c>
      <c r="C102" s="221"/>
      <c r="D102" s="205" t="str">
        <f>VLOOKUP($A$91,$V$4:$BJ$40,22)</f>
        <v>-</v>
      </c>
      <c r="E102" s="223"/>
      <c r="F102" s="223"/>
      <c r="G102" s="223"/>
      <c r="H102" s="223"/>
      <c r="I102" s="223"/>
      <c r="J102" s="223"/>
      <c r="K102" s="223"/>
      <c r="L102" s="223"/>
      <c r="M102" s="223"/>
      <c r="N102" s="224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</row>
    <row r="103" spans="1:71" ht="24" customHeight="1">
      <c r="A103" s="188">
        <v>8</v>
      </c>
      <c r="B103" s="205" t="str">
        <f>VLOOKUP($A$91,$V$4:$BJ$40,15)</f>
        <v>-</v>
      </c>
      <c r="C103" s="221"/>
      <c r="D103" s="221" t="str">
        <f>VLOOKUP($A$91,$V$4:$BJ$40,23)</f>
        <v>-</v>
      </c>
      <c r="E103" s="223"/>
      <c r="F103" s="223"/>
      <c r="G103" s="223"/>
      <c r="H103" s="223"/>
      <c r="I103" s="223"/>
      <c r="J103" s="223"/>
      <c r="K103" s="223"/>
      <c r="L103" s="223"/>
      <c r="M103" s="223"/>
      <c r="N103" s="224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69"/>
      <c r="BM103" s="69"/>
      <c r="BN103" s="69"/>
      <c r="BO103" s="69"/>
      <c r="BP103" s="69"/>
      <c r="BQ103" s="69"/>
      <c r="BR103" s="69"/>
      <c r="BS103" s="69"/>
    </row>
    <row r="104" spans="1:71" ht="24" customHeight="1">
      <c r="A104" s="188">
        <v>9</v>
      </c>
      <c r="B104" s="205" t="str">
        <f>CONCATENATE(VLOOKUP($A$91,$V$4:$BJ$40,8),(VLOOKUP($A$91,$V$4:$BJ$40,8)))</f>
        <v>--</v>
      </c>
      <c r="C104" s="221"/>
      <c r="D104" s="221" t="str">
        <f>VLOOKUP($A$91,$V$4:$BJ$40,16)</f>
        <v>-</v>
      </c>
      <c r="E104" s="223"/>
      <c r="F104" s="223"/>
      <c r="G104" s="223"/>
      <c r="H104" s="223"/>
      <c r="I104" s="223"/>
      <c r="J104" s="223"/>
      <c r="K104" s="223"/>
      <c r="L104" s="223"/>
      <c r="M104" s="223"/>
      <c r="N104" s="224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</row>
    <row r="105" spans="1:71" ht="24" customHeight="1">
      <c r="A105" s="188">
        <v>10</v>
      </c>
      <c r="B105" s="205" t="str">
        <f>CONCATENATE(VLOOKUP($A$91,$V$4:$BJ$40,9),(VLOOKUP($A$91,$V$4:$BJ$40,9)))</f>
        <v>--</v>
      </c>
      <c r="C105" s="221"/>
      <c r="D105" s="221" t="str">
        <f>VLOOKUP($A$91,$V$4:$BJ$40,17)</f>
        <v>-</v>
      </c>
      <c r="E105" s="223"/>
      <c r="F105" s="223"/>
      <c r="G105" s="223"/>
      <c r="H105" s="223"/>
      <c r="I105" s="223"/>
      <c r="J105" s="223"/>
      <c r="K105" s="223"/>
      <c r="L105" s="223"/>
      <c r="M105" s="223"/>
      <c r="N105" s="224"/>
      <c r="O105" s="69"/>
      <c r="P105" s="69"/>
      <c r="Q105" s="69"/>
      <c r="R105" s="69"/>
      <c r="S105" s="69"/>
      <c r="T105" s="69"/>
      <c r="U105" s="69"/>
      <c r="V105" s="76"/>
      <c r="W105" s="198"/>
      <c r="X105" s="198"/>
      <c r="Y105" s="199"/>
      <c r="Z105" s="198"/>
      <c r="AA105" s="69"/>
      <c r="AB105" s="69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69"/>
      <c r="AT105" s="200"/>
      <c r="AU105" s="200"/>
      <c r="AV105" s="200"/>
      <c r="AW105" s="200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69"/>
      <c r="BM105" s="69"/>
      <c r="BN105" s="69"/>
      <c r="BO105" s="69"/>
      <c r="BP105" s="69"/>
      <c r="BQ105" s="69"/>
      <c r="BR105" s="69"/>
      <c r="BS105" s="69"/>
    </row>
    <row r="106" spans="1:71" ht="24" customHeight="1">
      <c r="A106" s="188">
        <v>11</v>
      </c>
      <c r="B106" s="205" t="str">
        <f>CONCATENATE(VLOOKUP($A$91,$V$4:$BJ$40,10),(VLOOKUP($A$91,$V$4:$BJ$40,10)))</f>
        <v>--</v>
      </c>
      <c r="C106" s="221"/>
      <c r="D106" s="228" t="str">
        <f>VLOOKUP($A$91,$V$4:$BJ$40,18)</f>
        <v>-</v>
      </c>
      <c r="E106" s="223"/>
      <c r="F106" s="223"/>
      <c r="G106" s="223"/>
      <c r="H106" s="223"/>
      <c r="I106" s="223"/>
      <c r="J106" s="223"/>
      <c r="K106" s="223"/>
      <c r="L106" s="223"/>
      <c r="M106" s="223"/>
      <c r="N106" s="224"/>
      <c r="O106" s="69"/>
      <c r="P106" s="69"/>
      <c r="Q106" s="69"/>
      <c r="R106" s="69"/>
      <c r="S106" s="69"/>
      <c r="T106" s="69"/>
      <c r="U106" s="69"/>
      <c r="V106" s="76"/>
      <c r="W106" s="198"/>
      <c r="X106" s="198"/>
      <c r="Y106" s="199"/>
      <c r="Z106" s="198"/>
      <c r="AA106" s="69"/>
      <c r="AB106" s="69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  <c r="AO106" s="198"/>
      <c r="AP106" s="198"/>
      <c r="AQ106" s="198"/>
      <c r="AR106" s="198"/>
      <c r="AS106" s="69"/>
      <c r="AT106" s="200"/>
      <c r="AU106" s="200"/>
      <c r="AV106" s="200"/>
      <c r="AW106" s="200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69"/>
      <c r="BM106" s="69"/>
      <c r="BN106" s="69"/>
      <c r="BO106" s="69"/>
      <c r="BP106" s="69"/>
      <c r="BQ106" s="69"/>
      <c r="BR106" s="69"/>
      <c r="BS106" s="69"/>
    </row>
    <row r="107" spans="1:71" ht="24" customHeight="1">
      <c r="A107" s="188">
        <v>12</v>
      </c>
      <c r="B107" s="205" t="str">
        <f>CONCATENATE(VLOOKUP($A$91,$V$4:$BJ$40,11),(VLOOKUP($A$91,$V$4:$BJ$40,11)))</f>
        <v>--</v>
      </c>
      <c r="C107" s="221"/>
      <c r="D107" s="221" t="str">
        <f>VLOOKUP($A$91,$V$4:$BJ$40,19)</f>
        <v>-</v>
      </c>
      <c r="E107" s="223"/>
      <c r="F107" s="223"/>
      <c r="G107" s="223"/>
      <c r="H107" s="223"/>
      <c r="I107" s="223"/>
      <c r="J107" s="223"/>
      <c r="K107" s="223"/>
      <c r="L107" s="223"/>
      <c r="M107" s="223"/>
      <c r="N107" s="224"/>
      <c r="O107" s="69"/>
      <c r="P107" s="69"/>
      <c r="Q107" s="69"/>
      <c r="R107" s="69"/>
      <c r="S107" s="69"/>
      <c r="T107" s="69"/>
      <c r="U107" s="69"/>
      <c r="V107" s="76"/>
      <c r="W107" s="198"/>
      <c r="X107" s="198"/>
      <c r="Y107" s="199"/>
      <c r="Z107" s="198"/>
      <c r="AA107" s="69"/>
      <c r="AB107" s="69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  <c r="AO107" s="198"/>
      <c r="AP107" s="198"/>
      <c r="AQ107" s="198"/>
      <c r="AR107" s="198"/>
      <c r="AS107" s="69"/>
      <c r="AT107" s="200"/>
      <c r="AU107" s="200"/>
      <c r="AV107" s="200"/>
      <c r="AW107" s="200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69"/>
      <c r="BM107" s="69"/>
      <c r="BN107" s="69"/>
      <c r="BO107" s="69"/>
      <c r="BP107" s="69"/>
      <c r="BQ107" s="69"/>
      <c r="BR107" s="69"/>
      <c r="BS107" s="69"/>
    </row>
    <row r="108" spans="1:71" ht="24" customHeight="1">
      <c r="A108" s="188">
        <v>13</v>
      </c>
      <c r="B108" s="205" t="str">
        <f>CONCATENATE(VLOOKUP($A$91,$V$4:$BJ$40,12),(VLOOKUP($A$91,$V$4:$BJ$40,12)))</f>
        <v>--</v>
      </c>
      <c r="C108" s="221"/>
      <c r="D108" s="221" t="str">
        <f>VLOOKUP($A$91,$V$4:$BJ$40,20)</f>
        <v>-</v>
      </c>
      <c r="E108" s="223"/>
      <c r="F108" s="223"/>
      <c r="G108" s="223"/>
      <c r="H108" s="223"/>
      <c r="I108" s="223"/>
      <c r="J108" s="223"/>
      <c r="K108" s="223"/>
      <c r="L108" s="223"/>
      <c r="M108" s="223"/>
      <c r="N108" s="224"/>
      <c r="O108" s="69"/>
      <c r="P108" s="69"/>
      <c r="Q108" s="69"/>
      <c r="R108" s="69"/>
      <c r="S108" s="69"/>
      <c r="T108" s="69"/>
      <c r="U108" s="69"/>
      <c r="V108" s="76"/>
      <c r="W108" s="198"/>
      <c r="X108" s="198"/>
      <c r="Y108" s="199"/>
      <c r="Z108" s="198"/>
      <c r="AA108" s="69"/>
      <c r="AB108" s="69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  <c r="AO108" s="198"/>
      <c r="AP108" s="198"/>
      <c r="AQ108" s="198"/>
      <c r="AR108" s="198"/>
      <c r="AS108" s="69"/>
      <c r="AT108" s="200"/>
      <c r="AU108" s="200"/>
      <c r="AV108" s="200"/>
      <c r="AW108" s="200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</row>
    <row r="109" spans="1:71" ht="24" customHeight="1">
      <c r="A109" s="188">
        <v>14</v>
      </c>
      <c r="B109" s="205" t="str">
        <f>CONCATENATE(VLOOKUP($A$91,$V$4:$BJ$40,13),(VLOOKUP($A$91,$V$4:$BJ$40,13)))</f>
        <v>--</v>
      </c>
      <c r="C109" s="221"/>
      <c r="D109" s="221" t="str">
        <f>VLOOKUP($A$91,$V$4:$BJ$40,21)</f>
        <v>-</v>
      </c>
      <c r="E109" s="223"/>
      <c r="F109" s="223"/>
      <c r="G109" s="223"/>
      <c r="H109" s="223"/>
      <c r="I109" s="223"/>
      <c r="J109" s="223"/>
      <c r="K109" s="223"/>
      <c r="L109" s="223"/>
      <c r="M109" s="223"/>
      <c r="N109" s="224"/>
      <c r="O109" s="69"/>
      <c r="P109" s="69"/>
      <c r="Q109" s="69"/>
      <c r="R109" s="69"/>
      <c r="S109" s="69"/>
      <c r="T109" s="69"/>
      <c r="U109" s="69"/>
      <c r="V109" s="76"/>
      <c r="W109" s="198"/>
      <c r="X109" s="198"/>
      <c r="Y109" s="199"/>
      <c r="Z109" s="198"/>
      <c r="AA109" s="69"/>
      <c r="AB109" s="69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  <c r="AM109" s="198"/>
      <c r="AN109" s="198"/>
      <c r="AO109" s="198"/>
      <c r="AP109" s="198"/>
      <c r="AQ109" s="198"/>
      <c r="AR109" s="198"/>
      <c r="AS109" s="69"/>
      <c r="AT109" s="200"/>
      <c r="AU109" s="200"/>
      <c r="AV109" s="200"/>
      <c r="AW109" s="200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  <c r="BS109" s="69"/>
    </row>
    <row r="110" spans="1:71" ht="24" customHeight="1">
      <c r="A110" s="188">
        <v>15</v>
      </c>
      <c r="B110" s="230" t="str">
        <f>CONCATENATE(VLOOKUP($A$91,$V$4:$BJ$40,14),(VLOOKUP($A$91,$V$4:$BJ$40,14)))</f>
        <v>--</v>
      </c>
      <c r="C110" s="221"/>
      <c r="D110" s="222" t="str">
        <f>VLOOKUP($A$91,$V$4:$BJ$40,22)</f>
        <v>-</v>
      </c>
      <c r="E110" s="223"/>
      <c r="F110" s="223"/>
      <c r="G110" s="223"/>
      <c r="H110" s="223"/>
      <c r="I110" s="223"/>
      <c r="J110" s="223"/>
      <c r="K110" s="223"/>
      <c r="L110" s="223"/>
      <c r="M110" s="223"/>
      <c r="N110" s="224"/>
      <c r="O110" s="69"/>
      <c r="P110" s="69"/>
      <c r="Q110" s="69"/>
      <c r="R110" s="69"/>
      <c r="S110" s="69"/>
      <c r="T110" s="69"/>
      <c r="U110" s="69"/>
      <c r="V110" s="76"/>
      <c r="W110" s="198"/>
      <c r="X110" s="198"/>
      <c r="Y110" s="199"/>
      <c r="Z110" s="198"/>
      <c r="AA110" s="69"/>
      <c r="AB110" s="69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  <c r="AO110" s="198"/>
      <c r="AP110" s="198"/>
      <c r="AQ110" s="198"/>
      <c r="AR110" s="198"/>
      <c r="AS110" s="69"/>
      <c r="AT110" s="200"/>
      <c r="AU110" s="200"/>
      <c r="AV110" s="200"/>
      <c r="AW110" s="200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</row>
    <row r="111" spans="1:71" ht="24" customHeight="1">
      <c r="A111" s="188">
        <v>16</v>
      </c>
      <c r="B111" s="230" t="str">
        <f>CONCATENATE(VLOOKUP($A$91,$V$4:$BJ$40,15),(VLOOKUP($A$91,$V$4:$BJ$40,15)))</f>
        <v>--</v>
      </c>
      <c r="C111" s="221"/>
      <c r="D111" s="222" t="str">
        <f>VLOOKUP($A$91,$V$4:$BJ$40,23)</f>
        <v>-</v>
      </c>
      <c r="E111" s="223"/>
      <c r="F111" s="223"/>
      <c r="G111" s="223"/>
      <c r="H111" s="223"/>
      <c r="I111" s="223"/>
      <c r="J111" s="223"/>
      <c r="K111" s="223"/>
      <c r="L111" s="223"/>
      <c r="M111" s="223"/>
      <c r="N111" s="224"/>
      <c r="O111" s="69"/>
      <c r="P111" s="69"/>
      <c r="Q111" s="69"/>
      <c r="R111" s="69"/>
      <c r="S111" s="69"/>
      <c r="T111" s="69"/>
      <c r="U111" s="69"/>
      <c r="V111" s="76"/>
      <c r="W111" s="198"/>
      <c r="X111" s="198"/>
      <c r="Y111" s="199"/>
      <c r="Z111" s="198"/>
      <c r="AA111" s="69"/>
      <c r="AB111" s="69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  <c r="AO111" s="198"/>
      <c r="AP111" s="198"/>
      <c r="AQ111" s="198"/>
      <c r="AR111" s="198"/>
      <c r="AS111" s="69"/>
      <c r="AT111" s="200"/>
      <c r="AU111" s="200"/>
      <c r="AV111" s="200"/>
      <c r="AW111" s="200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69"/>
      <c r="BM111" s="69"/>
      <c r="BN111" s="69"/>
      <c r="BO111" s="69"/>
      <c r="BP111" s="69"/>
      <c r="BQ111" s="69"/>
      <c r="BR111" s="69"/>
      <c r="BS111" s="69"/>
    </row>
    <row r="112" spans="1:71" ht="24" customHeight="1">
      <c r="A112" s="188">
        <v>17</v>
      </c>
      <c r="B112" s="230"/>
      <c r="C112" s="221"/>
      <c r="D112" s="222"/>
      <c r="E112" s="223"/>
      <c r="F112" s="223"/>
      <c r="G112" s="223"/>
      <c r="H112" s="223"/>
      <c r="I112" s="223"/>
      <c r="J112" s="223"/>
      <c r="K112" s="223"/>
      <c r="L112" s="223"/>
      <c r="M112" s="223"/>
      <c r="N112" s="224"/>
      <c r="O112" s="69"/>
      <c r="P112" s="69"/>
      <c r="Q112" s="69"/>
      <c r="R112" s="69"/>
      <c r="S112" s="69"/>
      <c r="T112" s="69"/>
      <c r="U112" s="69"/>
      <c r="V112" s="76"/>
      <c r="W112" s="198"/>
      <c r="X112" s="198"/>
      <c r="Y112" s="199"/>
      <c r="Z112" s="198"/>
      <c r="AA112" s="69"/>
      <c r="AB112" s="69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  <c r="AO112" s="198"/>
      <c r="AP112" s="198"/>
      <c r="AQ112" s="198"/>
      <c r="AR112" s="198"/>
      <c r="AS112" s="69"/>
      <c r="AT112" s="200"/>
      <c r="AU112" s="200"/>
      <c r="AV112" s="200"/>
      <c r="AW112" s="200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69"/>
      <c r="BM112" s="69"/>
      <c r="BN112" s="69"/>
      <c r="BO112" s="69"/>
      <c r="BP112" s="69"/>
      <c r="BQ112" s="69"/>
      <c r="BR112" s="69"/>
      <c r="BS112" s="69"/>
    </row>
    <row r="113" spans="1:71" ht="24" customHeight="1">
      <c r="A113" s="188">
        <v>18</v>
      </c>
      <c r="B113" s="230"/>
      <c r="C113" s="221"/>
      <c r="D113" s="222"/>
      <c r="E113" s="223"/>
      <c r="F113" s="223"/>
      <c r="G113" s="223"/>
      <c r="H113" s="223"/>
      <c r="I113" s="223"/>
      <c r="J113" s="223"/>
      <c r="K113" s="223"/>
      <c r="L113" s="223"/>
      <c r="M113" s="223"/>
      <c r="N113" s="224"/>
      <c r="O113" s="69"/>
      <c r="P113" s="69"/>
      <c r="Q113" s="69"/>
      <c r="R113" s="69"/>
      <c r="S113" s="69"/>
      <c r="T113" s="69"/>
      <c r="U113" s="69"/>
      <c r="V113" s="76"/>
      <c r="W113" s="198"/>
      <c r="X113" s="198"/>
      <c r="Y113" s="199"/>
      <c r="Z113" s="198"/>
      <c r="AA113" s="69"/>
      <c r="AB113" s="69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  <c r="AO113" s="198"/>
      <c r="AP113" s="198"/>
      <c r="AQ113" s="198"/>
      <c r="AR113" s="198"/>
      <c r="AS113" s="69"/>
      <c r="AT113" s="200"/>
      <c r="AU113" s="200"/>
      <c r="AV113" s="200"/>
      <c r="AW113" s="200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69"/>
      <c r="BM113" s="69"/>
      <c r="BN113" s="69"/>
      <c r="BO113" s="69"/>
      <c r="BP113" s="69"/>
      <c r="BQ113" s="69"/>
      <c r="BR113" s="69"/>
      <c r="BS113" s="69"/>
    </row>
    <row r="114" spans="1:71" s="363" customFormat="1" ht="24" customHeight="1">
      <c r="A114" s="188">
        <v>19</v>
      </c>
      <c r="B114" s="230"/>
      <c r="C114" s="221"/>
      <c r="D114" s="222"/>
      <c r="E114" s="450"/>
      <c r="F114" s="450"/>
      <c r="G114" s="450"/>
      <c r="H114" s="450"/>
      <c r="I114" s="450"/>
      <c r="J114" s="450"/>
      <c r="K114" s="450"/>
      <c r="L114" s="450"/>
      <c r="M114" s="450"/>
      <c r="N114" s="451"/>
      <c r="O114" s="69"/>
      <c r="P114" s="69"/>
      <c r="Q114" s="69"/>
      <c r="R114" s="69"/>
      <c r="S114" s="69"/>
      <c r="T114" s="69"/>
      <c r="U114" s="69"/>
      <c r="V114" s="76"/>
      <c r="W114" s="198"/>
      <c r="X114" s="198"/>
      <c r="Y114" s="199"/>
      <c r="Z114" s="198"/>
      <c r="AA114" s="69"/>
      <c r="AB114" s="69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  <c r="AO114" s="198"/>
      <c r="AP114" s="198"/>
      <c r="AQ114" s="198"/>
      <c r="AR114" s="198"/>
      <c r="AS114" s="69"/>
      <c r="AT114" s="200"/>
      <c r="AU114" s="200"/>
      <c r="AV114" s="200"/>
      <c r="AW114" s="200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69"/>
      <c r="BM114" s="69"/>
      <c r="BN114" s="69"/>
      <c r="BO114" s="69"/>
      <c r="BP114" s="69"/>
      <c r="BQ114" s="69"/>
      <c r="BR114" s="69"/>
      <c r="BS114" s="69"/>
    </row>
    <row r="115" spans="1:71" s="363" customFormat="1" ht="24" customHeight="1">
      <c r="A115" s="188">
        <v>20</v>
      </c>
      <c r="B115" s="230"/>
      <c r="C115" s="221"/>
      <c r="D115" s="222"/>
      <c r="E115" s="450"/>
      <c r="F115" s="450"/>
      <c r="G115" s="450"/>
      <c r="H115" s="450"/>
      <c r="I115" s="450"/>
      <c r="J115" s="450"/>
      <c r="K115" s="450"/>
      <c r="L115" s="450"/>
      <c r="M115" s="450"/>
      <c r="N115" s="451"/>
      <c r="O115" s="69"/>
      <c r="P115" s="69"/>
      <c r="Q115" s="69"/>
      <c r="R115" s="69"/>
      <c r="S115" s="69"/>
      <c r="T115" s="69"/>
      <c r="U115" s="69"/>
      <c r="V115" s="76"/>
      <c r="W115" s="198"/>
      <c r="X115" s="198"/>
      <c r="Y115" s="199"/>
      <c r="Z115" s="198"/>
      <c r="AA115" s="69"/>
      <c r="AB115" s="69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  <c r="AO115" s="198"/>
      <c r="AP115" s="198"/>
      <c r="AQ115" s="198"/>
      <c r="AR115" s="198"/>
      <c r="AS115" s="69"/>
      <c r="AT115" s="200"/>
      <c r="AU115" s="200"/>
      <c r="AV115" s="200"/>
      <c r="AW115" s="200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69"/>
      <c r="BM115" s="69"/>
      <c r="BN115" s="69"/>
      <c r="BO115" s="69"/>
      <c r="BP115" s="69"/>
      <c r="BQ115" s="69"/>
      <c r="BR115" s="69"/>
      <c r="BS115" s="69"/>
    </row>
    <row r="116" spans="1:71" s="363" customFormat="1" ht="24" customHeight="1">
      <c r="A116" s="188">
        <v>21</v>
      </c>
      <c r="B116" s="230"/>
      <c r="C116" s="221"/>
      <c r="D116" s="222"/>
      <c r="E116" s="450"/>
      <c r="F116" s="450"/>
      <c r="G116" s="450"/>
      <c r="H116" s="450"/>
      <c r="I116" s="450"/>
      <c r="J116" s="450"/>
      <c r="K116" s="450"/>
      <c r="L116" s="450"/>
      <c r="M116" s="450"/>
      <c r="N116" s="451"/>
      <c r="O116" s="69"/>
      <c r="P116" s="69"/>
      <c r="Q116" s="69"/>
      <c r="R116" s="69"/>
      <c r="S116" s="69"/>
      <c r="T116" s="69"/>
      <c r="U116" s="69"/>
      <c r="V116" s="76"/>
      <c r="W116" s="198"/>
      <c r="X116" s="198"/>
      <c r="Y116" s="199"/>
      <c r="Z116" s="198"/>
      <c r="AA116" s="69"/>
      <c r="AB116" s="69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  <c r="AO116" s="198"/>
      <c r="AP116" s="198"/>
      <c r="AQ116" s="198"/>
      <c r="AR116" s="198"/>
      <c r="AS116" s="69"/>
      <c r="AT116" s="200"/>
      <c r="AU116" s="200"/>
      <c r="AV116" s="200"/>
      <c r="AW116" s="200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</row>
    <row r="117" spans="1:71" s="363" customFormat="1" ht="24" customHeight="1">
      <c r="A117" s="188">
        <v>22</v>
      </c>
      <c r="B117" s="230"/>
      <c r="C117" s="221"/>
      <c r="D117" s="222"/>
      <c r="E117" s="450"/>
      <c r="F117" s="450"/>
      <c r="G117" s="450"/>
      <c r="H117" s="450"/>
      <c r="I117" s="450"/>
      <c r="J117" s="450"/>
      <c r="K117" s="450"/>
      <c r="L117" s="450"/>
      <c r="M117" s="450"/>
      <c r="N117" s="451"/>
      <c r="O117" s="69"/>
      <c r="P117" s="69"/>
      <c r="Q117" s="69"/>
      <c r="R117" s="69"/>
      <c r="S117" s="69"/>
      <c r="T117" s="69"/>
      <c r="U117" s="69"/>
      <c r="V117" s="76"/>
      <c r="W117" s="198"/>
      <c r="X117" s="198"/>
      <c r="Y117" s="199"/>
      <c r="Z117" s="198"/>
      <c r="AA117" s="69"/>
      <c r="AB117" s="69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  <c r="AO117" s="198"/>
      <c r="AP117" s="198"/>
      <c r="AQ117" s="198"/>
      <c r="AR117" s="198"/>
      <c r="AS117" s="69"/>
      <c r="AT117" s="200"/>
      <c r="AU117" s="200"/>
      <c r="AV117" s="200"/>
      <c r="AW117" s="200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</row>
    <row r="118" spans="1:71" s="363" customFormat="1" ht="24" customHeight="1">
      <c r="A118" s="188">
        <v>23</v>
      </c>
      <c r="B118" s="230"/>
      <c r="C118" s="221"/>
      <c r="D118" s="222"/>
      <c r="E118" s="450"/>
      <c r="F118" s="450"/>
      <c r="G118" s="450"/>
      <c r="H118" s="450"/>
      <c r="I118" s="450"/>
      <c r="J118" s="450"/>
      <c r="K118" s="450"/>
      <c r="L118" s="450"/>
      <c r="M118" s="450"/>
      <c r="N118" s="451"/>
      <c r="O118" s="69"/>
      <c r="P118" s="69"/>
      <c r="Q118" s="69"/>
      <c r="R118" s="69"/>
      <c r="S118" s="69"/>
      <c r="T118" s="69"/>
      <c r="U118" s="69"/>
      <c r="V118" s="76"/>
      <c r="W118" s="198"/>
      <c r="X118" s="198"/>
      <c r="Y118" s="199"/>
      <c r="Z118" s="198"/>
      <c r="AA118" s="69"/>
      <c r="AB118" s="69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  <c r="AO118" s="198"/>
      <c r="AP118" s="198"/>
      <c r="AQ118" s="198"/>
      <c r="AR118" s="198"/>
      <c r="AS118" s="69"/>
      <c r="AT118" s="200"/>
      <c r="AU118" s="200"/>
      <c r="AV118" s="200"/>
      <c r="AW118" s="200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69"/>
      <c r="BO118" s="69"/>
      <c r="BP118" s="69"/>
      <c r="BQ118" s="69"/>
      <c r="BR118" s="69"/>
      <c r="BS118" s="69"/>
    </row>
    <row r="119" spans="1:71" ht="24" customHeight="1">
      <c r="A119" s="188">
        <v>24</v>
      </c>
      <c r="B119" s="230"/>
      <c r="C119" s="221"/>
      <c r="D119" s="222"/>
      <c r="E119" s="223"/>
      <c r="F119" s="223"/>
      <c r="G119" s="223"/>
      <c r="H119" s="223"/>
      <c r="I119" s="223"/>
      <c r="J119" s="223"/>
      <c r="K119" s="223"/>
      <c r="L119" s="223"/>
      <c r="M119" s="223"/>
      <c r="N119" s="224"/>
      <c r="O119" s="69"/>
      <c r="P119" s="69"/>
      <c r="Q119" s="69"/>
      <c r="R119" s="69"/>
      <c r="S119" s="69"/>
      <c r="T119" s="69"/>
      <c r="U119" s="69"/>
      <c r="V119" s="76"/>
      <c r="W119" s="198"/>
      <c r="X119" s="198"/>
      <c r="Y119" s="199"/>
      <c r="Z119" s="198"/>
      <c r="AA119" s="69"/>
      <c r="AB119" s="69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  <c r="AO119" s="198"/>
      <c r="AP119" s="198"/>
      <c r="AQ119" s="198"/>
      <c r="AR119" s="198"/>
      <c r="AS119" s="69"/>
      <c r="AT119" s="200"/>
      <c r="AU119" s="200"/>
      <c r="AV119" s="200"/>
      <c r="AW119" s="200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69"/>
      <c r="BM119" s="69"/>
      <c r="BN119" s="69"/>
      <c r="BO119" s="69"/>
      <c r="BP119" s="69"/>
      <c r="BQ119" s="69"/>
      <c r="BR119" s="69"/>
      <c r="BS119" s="69"/>
    </row>
    <row r="120" spans="1:71" ht="24" customHeight="1" thickBot="1">
      <c r="A120" s="188">
        <v>25</v>
      </c>
      <c r="B120" s="231"/>
      <c r="C120" s="232"/>
      <c r="D120" s="233"/>
      <c r="E120" s="234"/>
      <c r="F120" s="234"/>
      <c r="G120" s="234"/>
      <c r="H120" s="234"/>
      <c r="I120" s="234"/>
      <c r="J120" s="234"/>
      <c r="K120" s="234"/>
      <c r="L120" s="234"/>
      <c r="M120" s="234"/>
      <c r="N120" s="235"/>
      <c r="O120" s="69"/>
      <c r="P120" s="69"/>
      <c r="Q120" s="69"/>
      <c r="R120" s="69"/>
      <c r="S120" s="69"/>
      <c r="T120" s="69"/>
      <c r="U120" s="69"/>
      <c r="V120" s="76"/>
      <c r="W120" s="198"/>
      <c r="X120" s="198"/>
      <c r="Y120" s="199"/>
      <c r="Z120" s="198"/>
      <c r="AA120" s="69"/>
      <c r="AB120" s="69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  <c r="AO120" s="198"/>
      <c r="AP120" s="198"/>
      <c r="AQ120" s="198"/>
      <c r="AR120" s="198"/>
      <c r="AS120" s="69"/>
      <c r="AT120" s="200"/>
      <c r="AU120" s="200"/>
      <c r="AV120" s="200"/>
      <c r="AW120" s="200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69"/>
      <c r="BM120" s="69"/>
      <c r="BN120" s="69"/>
      <c r="BO120" s="69"/>
      <c r="BP120" s="69"/>
      <c r="BQ120" s="69"/>
      <c r="BR120" s="69"/>
      <c r="BS120" s="69"/>
    </row>
    <row r="121" spans="1:71" ht="24" customHeight="1" thickBot="1">
      <c r="A121" s="191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69"/>
      <c r="P121" s="69"/>
      <c r="Q121" s="69"/>
      <c r="R121" s="69"/>
      <c r="S121" s="69"/>
      <c r="T121" s="69"/>
      <c r="U121" s="69"/>
      <c r="V121" s="76"/>
      <c r="W121" s="198"/>
      <c r="X121" s="198"/>
      <c r="Y121" s="199"/>
      <c r="Z121" s="198"/>
      <c r="AA121" s="69"/>
      <c r="AB121" s="69"/>
      <c r="AC121" s="198"/>
      <c r="AD121" s="198"/>
      <c r="AE121" s="198"/>
      <c r="AF121" s="198"/>
      <c r="AG121" s="198"/>
      <c r="AH121" s="198"/>
      <c r="AI121" s="198"/>
      <c r="AJ121" s="198"/>
      <c r="AK121" s="198"/>
      <c r="AL121" s="198"/>
      <c r="AM121" s="198"/>
      <c r="AN121" s="198"/>
      <c r="AO121" s="198"/>
      <c r="AP121" s="198"/>
      <c r="AQ121" s="198"/>
      <c r="AR121" s="198"/>
      <c r="AS121" s="69"/>
      <c r="AT121" s="200"/>
      <c r="AU121" s="200"/>
      <c r="AV121" s="200"/>
      <c r="AW121" s="200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69"/>
      <c r="BM121" s="69"/>
      <c r="BN121" s="69"/>
      <c r="BO121" s="69"/>
      <c r="BP121" s="69"/>
      <c r="BQ121" s="69"/>
      <c r="BR121" s="69"/>
      <c r="BS121" s="69"/>
    </row>
    <row r="122" spans="1:71" ht="24" customHeight="1">
      <c r="A122" s="192" t="s">
        <v>48</v>
      </c>
      <c r="B122" s="236"/>
      <c r="C122" s="236"/>
      <c r="D122" s="236"/>
      <c r="E122" s="236"/>
      <c r="F122" s="237"/>
      <c r="G122" s="567" t="s">
        <v>49</v>
      </c>
      <c r="H122" s="568"/>
      <c r="I122" s="568"/>
      <c r="J122" s="568"/>
      <c r="K122" s="568"/>
      <c r="L122" s="568"/>
      <c r="M122" s="568"/>
      <c r="N122" s="569"/>
      <c r="O122" s="69"/>
      <c r="P122" s="69"/>
      <c r="Q122" s="69"/>
      <c r="R122" s="69"/>
      <c r="S122" s="69"/>
      <c r="T122" s="69"/>
      <c r="U122" s="69"/>
      <c r="V122" s="76"/>
      <c r="W122" s="198"/>
      <c r="X122" s="198"/>
      <c r="Y122" s="199"/>
      <c r="Z122" s="198"/>
      <c r="AA122" s="69"/>
      <c r="AB122" s="69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  <c r="AO122" s="198"/>
      <c r="AP122" s="198"/>
      <c r="AQ122" s="198"/>
      <c r="AR122" s="198"/>
      <c r="AS122" s="69"/>
      <c r="AT122" s="200"/>
      <c r="AU122" s="200"/>
      <c r="AV122" s="200"/>
      <c r="AW122" s="200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69"/>
      <c r="BM122" s="69"/>
      <c r="BN122" s="69"/>
      <c r="BO122" s="69"/>
      <c r="BP122" s="69"/>
      <c r="BQ122" s="69"/>
      <c r="BR122" s="69"/>
      <c r="BS122" s="69"/>
    </row>
    <row r="123" spans="1:71" ht="24" customHeight="1">
      <c r="A123" s="193" t="s">
        <v>51</v>
      </c>
      <c r="B123" s="240" t="s">
        <v>21</v>
      </c>
      <c r="C123" s="241" t="s">
        <v>22</v>
      </c>
      <c r="D123" s="241" t="s">
        <v>23</v>
      </c>
      <c r="E123" s="242" t="s">
        <v>52</v>
      </c>
      <c r="F123" s="243"/>
      <c r="G123" s="244" t="s">
        <v>51</v>
      </c>
      <c r="H123" s="240" t="s">
        <v>53</v>
      </c>
      <c r="I123" s="544" t="s">
        <v>22</v>
      </c>
      <c r="J123" s="545"/>
      <c r="K123" s="546"/>
      <c r="L123" s="547" t="s">
        <v>23</v>
      </c>
      <c r="M123" s="548"/>
      <c r="N123" s="245" t="s">
        <v>52</v>
      </c>
      <c r="O123" s="69"/>
      <c r="P123" s="69"/>
      <c r="Q123" s="69"/>
      <c r="R123" s="69"/>
      <c r="S123" s="69"/>
      <c r="T123" s="69"/>
      <c r="U123" s="69"/>
      <c r="V123" s="76"/>
      <c r="W123" s="198"/>
      <c r="X123" s="198"/>
      <c r="Y123" s="199"/>
      <c r="Z123" s="198"/>
      <c r="AA123" s="69"/>
      <c r="AB123" s="69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198"/>
      <c r="AM123" s="198"/>
      <c r="AN123" s="198"/>
      <c r="AO123" s="198"/>
      <c r="AP123" s="198"/>
      <c r="AQ123" s="198"/>
      <c r="AR123" s="198"/>
      <c r="AS123" s="69"/>
      <c r="AT123" s="200"/>
      <c r="AU123" s="200"/>
      <c r="AV123" s="200"/>
      <c r="AW123" s="200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69"/>
      <c r="BM123" s="69"/>
      <c r="BN123" s="69"/>
      <c r="BO123" s="69"/>
      <c r="BP123" s="69"/>
      <c r="BQ123" s="69"/>
      <c r="BR123" s="69"/>
      <c r="BS123" s="69"/>
    </row>
    <row r="124" spans="1:71" ht="24" customHeight="1">
      <c r="A124" s="194" t="s">
        <v>54</v>
      </c>
      <c r="B124" s="223"/>
      <c r="C124" s="223"/>
      <c r="D124" s="223"/>
      <c r="E124" s="196"/>
      <c r="F124" s="246"/>
      <c r="G124" s="194" t="s">
        <v>54</v>
      </c>
      <c r="H124" s="223"/>
      <c r="I124" s="544"/>
      <c r="J124" s="545"/>
      <c r="K124" s="546"/>
      <c r="L124" s="547"/>
      <c r="M124" s="548"/>
      <c r="N124" s="247"/>
      <c r="O124" s="69"/>
      <c r="P124" s="69"/>
      <c r="Q124" s="69"/>
      <c r="R124" s="69"/>
      <c r="S124" s="69"/>
      <c r="T124" s="69"/>
      <c r="U124" s="69"/>
      <c r="V124" s="76"/>
      <c r="W124" s="198"/>
      <c r="X124" s="198"/>
      <c r="Y124" s="199"/>
      <c r="Z124" s="198"/>
      <c r="AA124" s="69"/>
      <c r="AB124" s="69"/>
      <c r="AC124" s="198"/>
      <c r="AD124" s="198"/>
      <c r="AE124" s="198"/>
      <c r="AF124" s="198"/>
      <c r="AG124" s="198"/>
      <c r="AH124" s="198"/>
      <c r="AI124" s="198"/>
      <c r="AJ124" s="198"/>
      <c r="AK124" s="198"/>
      <c r="AL124" s="198"/>
      <c r="AM124" s="198"/>
      <c r="AN124" s="198"/>
      <c r="AO124" s="198"/>
      <c r="AP124" s="198"/>
      <c r="AQ124" s="198"/>
      <c r="AR124" s="198"/>
      <c r="AS124" s="69"/>
      <c r="AT124" s="200"/>
      <c r="AU124" s="200"/>
      <c r="AV124" s="200"/>
      <c r="AW124" s="200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</row>
    <row r="125" spans="1:71" ht="24" customHeight="1">
      <c r="A125" s="194" t="s">
        <v>57</v>
      </c>
      <c r="B125" s="223"/>
      <c r="C125" s="223"/>
      <c r="D125" s="223"/>
      <c r="E125" s="196"/>
      <c r="F125" s="246"/>
      <c r="G125" s="194" t="s">
        <v>57</v>
      </c>
      <c r="H125" s="223"/>
      <c r="I125" s="544"/>
      <c r="J125" s="545"/>
      <c r="K125" s="546"/>
      <c r="L125" s="547"/>
      <c r="M125" s="548"/>
      <c r="N125" s="247"/>
      <c r="O125" s="69"/>
      <c r="P125" s="69"/>
      <c r="Q125" s="69"/>
      <c r="R125" s="69"/>
      <c r="S125" s="69"/>
      <c r="T125" s="69"/>
      <c r="U125" s="69"/>
      <c r="V125" s="76"/>
      <c r="W125" s="198"/>
      <c r="X125" s="198"/>
      <c r="Y125" s="199"/>
      <c r="Z125" s="198"/>
      <c r="AA125" s="69"/>
      <c r="AB125" s="69"/>
      <c r="AC125" s="198"/>
      <c r="AD125" s="198"/>
      <c r="AE125" s="198"/>
      <c r="AF125" s="198"/>
      <c r="AG125" s="198"/>
      <c r="AH125" s="198"/>
      <c r="AI125" s="198"/>
      <c r="AJ125" s="198"/>
      <c r="AK125" s="198"/>
      <c r="AL125" s="198"/>
      <c r="AM125" s="198"/>
      <c r="AN125" s="198"/>
      <c r="AO125" s="198"/>
      <c r="AP125" s="198"/>
      <c r="AQ125" s="198"/>
      <c r="AR125" s="198"/>
      <c r="AS125" s="69"/>
      <c r="AT125" s="200"/>
      <c r="AU125" s="200"/>
      <c r="AV125" s="200"/>
      <c r="AW125" s="200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</row>
    <row r="126" spans="1:71" ht="24" customHeight="1">
      <c r="A126" s="194" t="s">
        <v>59</v>
      </c>
      <c r="B126" s="223"/>
      <c r="C126" s="223"/>
      <c r="D126" s="223"/>
      <c r="E126" s="196"/>
      <c r="F126" s="246"/>
      <c r="G126" s="194" t="s">
        <v>59</v>
      </c>
      <c r="H126" s="223"/>
      <c r="I126" s="544"/>
      <c r="J126" s="545"/>
      <c r="K126" s="546"/>
      <c r="L126" s="547"/>
      <c r="M126" s="548"/>
      <c r="N126" s="247"/>
      <c r="O126" s="69"/>
      <c r="P126" s="69"/>
      <c r="Q126" s="69"/>
      <c r="R126" s="69"/>
      <c r="S126" s="69"/>
      <c r="T126" s="69"/>
      <c r="U126" s="69"/>
      <c r="V126" s="76"/>
      <c r="W126" s="198"/>
      <c r="X126" s="198"/>
      <c r="Y126" s="199"/>
      <c r="Z126" s="198"/>
      <c r="AA126" s="69"/>
      <c r="AB126" s="69"/>
      <c r="AC126" s="198"/>
      <c r="AD126" s="198"/>
      <c r="AE126" s="198"/>
      <c r="AF126" s="198"/>
      <c r="AG126" s="198"/>
      <c r="AH126" s="198"/>
      <c r="AI126" s="198"/>
      <c r="AJ126" s="198"/>
      <c r="AK126" s="198"/>
      <c r="AL126" s="198"/>
      <c r="AM126" s="198"/>
      <c r="AN126" s="198"/>
      <c r="AO126" s="198"/>
      <c r="AP126" s="198"/>
      <c r="AQ126" s="198"/>
      <c r="AR126" s="198"/>
      <c r="AS126" s="69"/>
      <c r="AT126" s="200"/>
      <c r="AU126" s="200"/>
      <c r="AV126" s="200"/>
      <c r="AW126" s="200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</row>
    <row r="127" spans="1:71" ht="24" customHeight="1">
      <c r="A127" s="194" t="s">
        <v>61</v>
      </c>
      <c r="B127" s="223"/>
      <c r="C127" s="223"/>
      <c r="D127" s="223"/>
      <c r="E127" s="196"/>
      <c r="F127" s="246"/>
      <c r="G127" s="194" t="s">
        <v>61</v>
      </c>
      <c r="H127" s="223"/>
      <c r="I127" s="544"/>
      <c r="J127" s="545"/>
      <c r="K127" s="546"/>
      <c r="L127" s="547"/>
      <c r="M127" s="548"/>
      <c r="N127" s="247"/>
      <c r="O127" s="69"/>
      <c r="P127" s="69"/>
      <c r="Q127" s="69"/>
      <c r="R127" s="69"/>
      <c r="S127" s="69"/>
      <c r="T127" s="69"/>
      <c r="U127" s="69"/>
      <c r="V127" s="76"/>
      <c r="W127" s="198"/>
      <c r="X127" s="198"/>
      <c r="Y127" s="199"/>
      <c r="Z127" s="198"/>
      <c r="AA127" s="69"/>
      <c r="AB127" s="69"/>
      <c r="AC127" s="198"/>
      <c r="AD127" s="198"/>
      <c r="AE127" s="198"/>
      <c r="AF127" s="198"/>
      <c r="AG127" s="198"/>
      <c r="AH127" s="198"/>
      <c r="AI127" s="198"/>
      <c r="AJ127" s="198"/>
      <c r="AK127" s="198"/>
      <c r="AL127" s="198"/>
      <c r="AM127" s="198"/>
      <c r="AN127" s="198"/>
      <c r="AO127" s="198"/>
      <c r="AP127" s="198"/>
      <c r="AQ127" s="198"/>
      <c r="AR127" s="198"/>
      <c r="AS127" s="69"/>
      <c r="AT127" s="200"/>
      <c r="AU127" s="200"/>
      <c r="AV127" s="200"/>
      <c r="AW127" s="200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</row>
    <row r="128" spans="1:71" ht="24" customHeight="1">
      <c r="A128" s="194" t="s">
        <v>62</v>
      </c>
      <c r="B128" s="223"/>
      <c r="C128" s="223"/>
      <c r="D128" s="223"/>
      <c r="E128" s="196"/>
      <c r="F128" s="246"/>
      <c r="G128" s="194" t="s">
        <v>62</v>
      </c>
      <c r="H128" s="223"/>
      <c r="I128" s="544"/>
      <c r="J128" s="545"/>
      <c r="K128" s="546"/>
      <c r="L128" s="547"/>
      <c r="M128" s="548"/>
      <c r="N128" s="247"/>
      <c r="O128" s="69"/>
      <c r="P128" s="69"/>
      <c r="Q128" s="69"/>
      <c r="R128" s="69"/>
      <c r="S128" s="69"/>
      <c r="T128" s="69"/>
      <c r="U128" s="69"/>
      <c r="V128" s="76"/>
      <c r="W128" s="198"/>
      <c r="X128" s="198"/>
      <c r="Y128" s="199"/>
      <c r="Z128" s="198"/>
      <c r="AA128" s="69"/>
      <c r="AB128" s="69"/>
      <c r="AC128" s="198"/>
      <c r="AD128" s="198"/>
      <c r="AE128" s="198"/>
      <c r="AF128" s="198"/>
      <c r="AG128" s="198"/>
      <c r="AH128" s="198"/>
      <c r="AI128" s="198"/>
      <c r="AJ128" s="198"/>
      <c r="AK128" s="198"/>
      <c r="AL128" s="198"/>
      <c r="AM128" s="198"/>
      <c r="AN128" s="198"/>
      <c r="AO128" s="198"/>
      <c r="AP128" s="198"/>
      <c r="AQ128" s="198"/>
      <c r="AR128" s="198"/>
      <c r="AS128" s="69"/>
      <c r="AT128" s="200"/>
      <c r="AU128" s="200"/>
      <c r="AV128" s="200"/>
      <c r="AW128" s="200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69"/>
      <c r="BM128" s="69"/>
      <c r="BN128" s="69"/>
      <c r="BO128" s="69"/>
      <c r="BP128" s="69"/>
      <c r="BQ128" s="69"/>
      <c r="BR128" s="69"/>
      <c r="BS128" s="69"/>
    </row>
    <row r="129" spans="1:71" ht="24" customHeight="1">
      <c r="A129" s="194" t="s">
        <v>63</v>
      </c>
      <c r="B129" s="223"/>
      <c r="C129" s="223"/>
      <c r="D129" s="223"/>
      <c r="E129" s="196"/>
      <c r="F129" s="246"/>
      <c r="G129" s="194" t="s">
        <v>63</v>
      </c>
      <c r="H129" s="223"/>
      <c r="I129" s="544"/>
      <c r="J129" s="545"/>
      <c r="K129" s="546"/>
      <c r="L129" s="547"/>
      <c r="M129" s="548"/>
      <c r="N129" s="247"/>
      <c r="O129" s="69"/>
      <c r="P129" s="69"/>
      <c r="Q129" s="69"/>
      <c r="R129" s="69"/>
      <c r="S129" s="69"/>
      <c r="T129" s="69"/>
      <c r="U129" s="69"/>
      <c r="V129" s="76"/>
      <c r="W129" s="198"/>
      <c r="X129" s="198"/>
      <c r="Y129" s="199"/>
      <c r="Z129" s="198"/>
      <c r="AA129" s="69"/>
      <c r="AB129" s="69"/>
      <c r="AC129" s="198"/>
      <c r="AD129" s="198"/>
      <c r="AE129" s="198"/>
      <c r="AF129" s="198"/>
      <c r="AG129" s="198"/>
      <c r="AH129" s="198"/>
      <c r="AI129" s="198"/>
      <c r="AJ129" s="198"/>
      <c r="AK129" s="198"/>
      <c r="AL129" s="198"/>
      <c r="AM129" s="198"/>
      <c r="AN129" s="198"/>
      <c r="AO129" s="198"/>
      <c r="AP129" s="198"/>
      <c r="AQ129" s="198"/>
      <c r="AR129" s="198"/>
      <c r="AS129" s="69"/>
      <c r="AT129" s="200"/>
      <c r="AU129" s="200"/>
      <c r="AV129" s="200"/>
      <c r="AW129" s="200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</row>
    <row r="130" spans="1:71" ht="24" customHeight="1">
      <c r="A130" s="194" t="s">
        <v>64</v>
      </c>
      <c r="B130" s="223"/>
      <c r="C130" s="223"/>
      <c r="D130" s="223"/>
      <c r="E130" s="196"/>
      <c r="F130" s="246"/>
      <c r="G130" s="194" t="s">
        <v>64</v>
      </c>
      <c r="H130" s="223"/>
      <c r="I130" s="544"/>
      <c r="J130" s="545"/>
      <c r="K130" s="546"/>
      <c r="L130" s="547"/>
      <c r="M130" s="548"/>
      <c r="N130" s="247"/>
      <c r="O130" s="69"/>
      <c r="P130" s="69"/>
      <c r="Q130" s="69"/>
      <c r="R130" s="69"/>
      <c r="S130" s="69"/>
      <c r="T130" s="69"/>
      <c r="U130" s="69"/>
      <c r="V130" s="76"/>
      <c r="W130" s="198"/>
      <c r="X130" s="198"/>
      <c r="Y130" s="199"/>
      <c r="Z130" s="198"/>
      <c r="AA130" s="69"/>
      <c r="AB130" s="69"/>
      <c r="AC130" s="198"/>
      <c r="AD130" s="198"/>
      <c r="AE130" s="198"/>
      <c r="AF130" s="198"/>
      <c r="AG130" s="198"/>
      <c r="AH130" s="198"/>
      <c r="AI130" s="198"/>
      <c r="AJ130" s="198"/>
      <c r="AK130" s="198"/>
      <c r="AL130" s="198"/>
      <c r="AM130" s="198"/>
      <c r="AN130" s="198"/>
      <c r="AO130" s="198"/>
      <c r="AP130" s="198"/>
      <c r="AQ130" s="198"/>
      <c r="AR130" s="198"/>
      <c r="AS130" s="69"/>
      <c r="AT130" s="200"/>
      <c r="AU130" s="200"/>
      <c r="AV130" s="200"/>
      <c r="AW130" s="200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</row>
    <row r="131" spans="1:71" ht="24" customHeight="1" thickBot="1">
      <c r="A131" s="195" t="s">
        <v>65</v>
      </c>
      <c r="B131" s="234"/>
      <c r="C131" s="234"/>
      <c r="D131" s="234"/>
      <c r="E131" s="249"/>
      <c r="F131" s="246"/>
      <c r="G131" s="195" t="s">
        <v>65</v>
      </c>
      <c r="H131" s="234"/>
      <c r="I131" s="549"/>
      <c r="J131" s="550"/>
      <c r="K131" s="551"/>
      <c r="L131" s="552"/>
      <c r="M131" s="553"/>
      <c r="N131" s="250"/>
      <c r="O131" s="69"/>
      <c r="P131" s="69"/>
      <c r="Q131" s="69"/>
      <c r="R131" s="69"/>
      <c r="S131" s="69"/>
      <c r="T131" s="69"/>
      <c r="U131" s="69"/>
      <c r="V131" s="76"/>
      <c r="W131" s="198"/>
      <c r="X131" s="198"/>
      <c r="Y131" s="199"/>
      <c r="Z131" s="198"/>
      <c r="AA131" s="69"/>
      <c r="AB131" s="69"/>
      <c r="AC131" s="198"/>
      <c r="AD131" s="198"/>
      <c r="AE131" s="198"/>
      <c r="AF131" s="198"/>
      <c r="AG131" s="198"/>
      <c r="AH131" s="198"/>
      <c r="AI131" s="198"/>
      <c r="AJ131" s="198"/>
      <c r="AK131" s="198"/>
      <c r="AL131" s="198"/>
      <c r="AM131" s="198"/>
      <c r="AN131" s="198"/>
      <c r="AO131" s="198"/>
      <c r="AP131" s="198"/>
      <c r="AQ131" s="198"/>
      <c r="AR131" s="198"/>
      <c r="AS131" s="69"/>
      <c r="AT131" s="200"/>
      <c r="AU131" s="200"/>
      <c r="AV131" s="200"/>
      <c r="AW131" s="200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P131" s="69"/>
      <c r="BQ131" s="69"/>
      <c r="BR131" s="69"/>
      <c r="BS131" s="69"/>
    </row>
    <row r="132" spans="1:71" ht="24" customHeight="1">
      <c r="A132" s="69"/>
      <c r="B132" s="69"/>
      <c r="C132" s="69"/>
      <c r="D132" s="69"/>
      <c r="E132" s="69"/>
      <c r="F132" s="76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76"/>
      <c r="W132" s="198"/>
      <c r="X132" s="198"/>
      <c r="Y132" s="199"/>
      <c r="Z132" s="198"/>
      <c r="AA132" s="69"/>
      <c r="AB132" s="69"/>
      <c r="AC132" s="198"/>
      <c r="AD132" s="198"/>
      <c r="AE132" s="198"/>
      <c r="AF132" s="198"/>
      <c r="AG132" s="198"/>
      <c r="AH132" s="198"/>
      <c r="AI132" s="198"/>
      <c r="AJ132" s="198"/>
      <c r="AK132" s="198"/>
      <c r="AL132" s="198"/>
      <c r="AM132" s="198"/>
      <c r="AN132" s="198"/>
      <c r="AO132" s="198"/>
      <c r="AP132" s="198"/>
      <c r="AQ132" s="198"/>
      <c r="AR132" s="198"/>
      <c r="AS132" s="69"/>
      <c r="AT132" s="200"/>
      <c r="AU132" s="200"/>
      <c r="AV132" s="200"/>
      <c r="AW132" s="200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</row>
    <row r="133" spans="1:71" ht="24" customHeight="1">
      <c r="A133" s="196" t="s">
        <v>66</v>
      </c>
      <c r="B133" s="252"/>
      <c r="C133" s="196" t="s">
        <v>67</v>
      </c>
      <c r="D133" s="253"/>
      <c r="E133" s="253"/>
      <c r="F133" s="253"/>
      <c r="G133" s="253"/>
      <c r="H133" s="254"/>
      <c r="I133" s="223" t="s">
        <v>68</v>
      </c>
      <c r="J133" s="196" t="s">
        <v>69</v>
      </c>
      <c r="K133" s="252"/>
      <c r="L133" s="253"/>
      <c r="M133" s="253"/>
      <c r="N133" s="254"/>
      <c r="O133" s="69"/>
      <c r="P133" s="69"/>
      <c r="Q133" s="69"/>
      <c r="R133" s="69"/>
      <c r="S133" s="69"/>
      <c r="T133" s="69"/>
      <c r="U133" s="69"/>
      <c r="V133" s="76"/>
      <c r="W133" s="198"/>
      <c r="X133" s="198"/>
      <c r="Y133" s="199"/>
      <c r="Z133" s="198"/>
      <c r="AA133" s="69"/>
      <c r="AB133" s="69"/>
      <c r="AC133" s="198"/>
      <c r="AD133" s="198"/>
      <c r="AE133" s="198"/>
      <c r="AF133" s="198"/>
      <c r="AG133" s="198"/>
      <c r="AH133" s="198"/>
      <c r="AI133" s="198"/>
      <c r="AJ133" s="198"/>
      <c r="AK133" s="198"/>
      <c r="AL133" s="198"/>
      <c r="AM133" s="198"/>
      <c r="AN133" s="198"/>
      <c r="AO133" s="198"/>
      <c r="AP133" s="198"/>
      <c r="AQ133" s="198"/>
      <c r="AR133" s="198"/>
      <c r="AS133" s="69"/>
      <c r="AT133" s="200"/>
      <c r="AU133" s="200"/>
      <c r="AV133" s="200"/>
      <c r="AW133" s="200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</row>
    <row r="134" spans="1:71" ht="24" customHeight="1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198"/>
      <c r="X134" s="198"/>
      <c r="Y134" s="199"/>
      <c r="Z134" s="198"/>
      <c r="AA134" s="69"/>
      <c r="AB134" s="69"/>
      <c r="AC134" s="198"/>
      <c r="AD134" s="198"/>
      <c r="AE134" s="198"/>
      <c r="AF134" s="198"/>
      <c r="AG134" s="198"/>
      <c r="AH134" s="198"/>
      <c r="AI134" s="198"/>
      <c r="AJ134" s="198"/>
      <c r="AK134" s="198"/>
      <c r="AL134" s="198"/>
      <c r="AM134" s="198"/>
      <c r="AN134" s="198"/>
      <c r="AO134" s="198"/>
      <c r="AP134" s="198"/>
      <c r="AQ134" s="198"/>
      <c r="AR134" s="198"/>
      <c r="AS134" s="69"/>
      <c r="AT134" s="200"/>
      <c r="AU134" s="200"/>
      <c r="AV134" s="200"/>
      <c r="AW134" s="200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</row>
    <row r="135" spans="1:71" ht="24" customHeight="1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198"/>
      <c r="V135" s="69"/>
      <c r="W135" s="198"/>
      <c r="X135" s="198"/>
      <c r="Y135" s="199"/>
      <c r="Z135" s="198"/>
      <c r="AA135" s="69"/>
      <c r="AB135" s="69"/>
      <c r="AC135" s="198"/>
      <c r="AD135" s="198"/>
      <c r="AE135" s="198"/>
      <c r="AF135" s="198"/>
      <c r="AG135" s="198"/>
      <c r="AH135" s="198"/>
      <c r="AI135" s="198"/>
      <c r="AJ135" s="198"/>
      <c r="AK135" s="198"/>
      <c r="AL135" s="198"/>
      <c r="AM135" s="198"/>
      <c r="AN135" s="198"/>
      <c r="AO135" s="198"/>
      <c r="AP135" s="198"/>
      <c r="AQ135" s="198"/>
      <c r="AR135" s="198"/>
      <c r="AS135" s="69"/>
      <c r="AT135" s="200"/>
      <c r="AU135" s="200"/>
      <c r="AV135" s="200"/>
      <c r="AW135" s="200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</row>
    <row r="136" spans="1:71" ht="24" customHeight="1">
      <c r="A136" s="69">
        <v>16</v>
      </c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198"/>
      <c r="V136" s="69"/>
      <c r="W136" s="198"/>
      <c r="X136" s="198"/>
      <c r="Y136" s="199"/>
      <c r="Z136" s="198"/>
      <c r="AA136" s="69"/>
      <c r="AB136" s="69"/>
      <c r="AC136" s="198"/>
      <c r="AD136" s="198"/>
      <c r="AE136" s="198"/>
      <c r="AF136" s="198"/>
      <c r="AG136" s="198"/>
      <c r="AH136" s="198"/>
      <c r="AI136" s="198"/>
      <c r="AJ136" s="198"/>
      <c r="AK136" s="198"/>
      <c r="AL136" s="198"/>
      <c r="AM136" s="198"/>
      <c r="AN136" s="198"/>
      <c r="AO136" s="198"/>
      <c r="AP136" s="198"/>
      <c r="AQ136" s="198"/>
      <c r="AR136" s="198"/>
      <c r="AS136" s="69"/>
      <c r="AT136" s="200"/>
      <c r="AU136" s="200"/>
      <c r="AV136" s="200"/>
      <c r="AW136" s="200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</row>
    <row r="137" spans="1:71" ht="24" customHeight="1">
      <c r="A137" s="184" t="s">
        <v>0</v>
      </c>
      <c r="B137" s="201"/>
      <c r="C137" s="202"/>
      <c r="D137" s="203" t="s">
        <v>1</v>
      </c>
      <c r="E137" s="204">
        <f>VLOOKUP($A$136,$V$4:$BJ$40,4)</f>
        <v>11.15</v>
      </c>
      <c r="F137" s="205"/>
      <c r="G137" s="206" t="s">
        <v>2</v>
      </c>
      <c r="H137" s="201" t="str">
        <f>Teamsetup!$B$19</f>
        <v>-</v>
      </c>
      <c r="I137" s="201"/>
      <c r="J137" s="202"/>
      <c r="K137" s="207" t="s">
        <v>3</v>
      </c>
      <c r="L137" s="208"/>
      <c r="M137" s="208"/>
      <c r="N137" s="209"/>
      <c r="O137" s="69"/>
      <c r="P137" s="69"/>
      <c r="Q137" s="69"/>
      <c r="R137" s="69"/>
      <c r="S137" s="69"/>
      <c r="T137" s="69"/>
      <c r="U137" s="198"/>
      <c r="V137" s="69"/>
      <c r="W137" s="198"/>
      <c r="X137" s="198"/>
      <c r="Y137" s="199"/>
      <c r="Z137" s="198"/>
      <c r="AA137" s="69"/>
      <c r="AB137" s="69"/>
      <c r="AC137" s="198"/>
      <c r="AD137" s="198"/>
      <c r="AE137" s="198"/>
      <c r="AF137" s="198"/>
      <c r="AG137" s="198"/>
      <c r="AH137" s="198"/>
      <c r="AI137" s="198"/>
      <c r="AJ137" s="198"/>
      <c r="AK137" s="198"/>
      <c r="AL137" s="198"/>
      <c r="AM137" s="198"/>
      <c r="AN137" s="198"/>
      <c r="AO137" s="198"/>
      <c r="AP137" s="198"/>
      <c r="AQ137" s="198"/>
      <c r="AR137" s="198"/>
      <c r="AS137" s="69"/>
      <c r="AT137" s="200"/>
      <c r="AU137" s="200"/>
      <c r="AV137" s="200"/>
      <c r="AW137" s="200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</row>
    <row r="138" spans="1:71" ht="24" customHeight="1" thickBot="1">
      <c r="A138" s="185" t="s">
        <v>4</v>
      </c>
      <c r="B138" s="210"/>
      <c r="C138" s="211" t="str">
        <f>VLOOKUP($A$136,$V$4:$BJ$40,2)</f>
        <v>Shot</v>
      </c>
      <c r="D138" s="212" t="str">
        <f>VLOOKUP($A$136,$V$4:$BJ$40,3)</f>
        <v>U13 Boys</v>
      </c>
      <c r="E138" s="205"/>
      <c r="F138" s="205" t="s">
        <v>5</v>
      </c>
      <c r="G138" s="565" t="str">
        <f>Teamsetup!$D$19</f>
        <v>-</v>
      </c>
      <c r="H138" s="566"/>
      <c r="I138" s="205"/>
      <c r="J138" s="213" t="s">
        <v>6</v>
      </c>
      <c r="K138" s="214"/>
      <c r="L138" s="215"/>
      <c r="M138" s="554" t="str">
        <f>IF(Teamsetup!$C$13=6,VLOOKUP($A$136,$V$4:$AQ$39,6),IF(Teamsetup!$C$13&lt;&gt;6,VLOOKUP($A$136,$V$4:$AQ$39,7)))</f>
        <v>- &amp; -</v>
      </c>
      <c r="N138" s="555" t="str">
        <f>IF($Q$6=6,VLOOKUP($A$1,$V$4:$AQ$39,6),IF($Q$6&lt;&gt;6,VLOOKUP($A$1,$V$4:$AQ$39,7)))</f>
        <v>-</v>
      </c>
      <c r="O138" s="69"/>
      <c r="P138" s="69"/>
      <c r="Q138" s="69"/>
      <c r="R138" s="69"/>
      <c r="S138" s="69"/>
      <c r="T138" s="69"/>
      <c r="U138" s="198"/>
      <c r="V138" s="69"/>
      <c r="W138" s="198"/>
      <c r="X138" s="198"/>
      <c r="Y138" s="199"/>
      <c r="Z138" s="198"/>
      <c r="AA138" s="69"/>
      <c r="AB138" s="69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69"/>
      <c r="AT138" s="200"/>
      <c r="AU138" s="200"/>
      <c r="AV138" s="200"/>
      <c r="AW138" s="200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</row>
    <row r="139" spans="1:71" ht="24" customHeight="1">
      <c r="A139" s="186"/>
      <c r="B139" s="216"/>
      <c r="C139" s="217" t="s">
        <v>11</v>
      </c>
      <c r="D139" s="218" t="str">
        <f>VLOOKUP($A$136,$V$4:$BJ$40,5)</f>
        <v>3kg</v>
      </c>
      <c r="E139" s="556" t="s">
        <v>12</v>
      </c>
      <c r="F139" s="557"/>
      <c r="G139" s="556" t="s">
        <v>13</v>
      </c>
      <c r="H139" s="557"/>
      <c r="I139" s="556" t="s">
        <v>14</v>
      </c>
      <c r="J139" s="557"/>
      <c r="K139" s="558" t="s">
        <v>15</v>
      </c>
      <c r="L139" s="559"/>
      <c r="M139" s="560" t="s">
        <v>16</v>
      </c>
      <c r="N139" s="542" t="s">
        <v>17</v>
      </c>
      <c r="O139" s="69"/>
      <c r="P139" s="69"/>
      <c r="Q139" s="69"/>
      <c r="R139" s="69"/>
      <c r="S139" s="69"/>
      <c r="T139" s="69"/>
      <c r="U139" s="198"/>
      <c r="V139" s="69"/>
      <c r="W139" s="198"/>
      <c r="X139" s="198"/>
      <c r="Y139" s="199"/>
      <c r="Z139" s="198"/>
      <c r="AA139" s="69"/>
      <c r="AB139" s="69"/>
      <c r="AC139" s="198"/>
      <c r="AD139" s="198"/>
      <c r="AE139" s="198"/>
      <c r="AF139" s="198"/>
      <c r="AG139" s="198"/>
      <c r="AH139" s="198"/>
      <c r="AI139" s="198"/>
      <c r="AJ139" s="198"/>
      <c r="AK139" s="198"/>
      <c r="AL139" s="198"/>
      <c r="AM139" s="198"/>
      <c r="AN139" s="198"/>
      <c r="AO139" s="198"/>
      <c r="AP139" s="198"/>
      <c r="AQ139" s="198"/>
      <c r="AR139" s="198"/>
      <c r="AS139" s="69"/>
      <c r="AT139" s="200"/>
      <c r="AU139" s="200"/>
      <c r="AV139" s="200"/>
      <c r="AW139" s="200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</row>
    <row r="140" spans="1:71" ht="24" customHeight="1">
      <c r="A140" s="187"/>
      <c r="B140" s="219" t="s">
        <v>21</v>
      </c>
      <c r="C140" s="220" t="s">
        <v>22</v>
      </c>
      <c r="D140" s="220" t="s">
        <v>23</v>
      </c>
      <c r="E140" s="562" t="s">
        <v>24</v>
      </c>
      <c r="F140" s="563"/>
      <c r="G140" s="562" t="s">
        <v>24</v>
      </c>
      <c r="H140" s="563"/>
      <c r="I140" s="562" t="s">
        <v>24</v>
      </c>
      <c r="J140" s="563"/>
      <c r="K140" s="562" t="s">
        <v>24</v>
      </c>
      <c r="L140" s="563"/>
      <c r="M140" s="561"/>
      <c r="N140" s="543"/>
      <c r="O140" s="69"/>
      <c r="P140" s="69"/>
      <c r="Q140" s="69"/>
      <c r="R140" s="69"/>
      <c r="S140" s="69"/>
      <c r="T140" s="69"/>
      <c r="U140" s="198"/>
      <c r="V140" s="69"/>
      <c r="W140" s="198"/>
      <c r="X140" s="198"/>
      <c r="Y140" s="199"/>
      <c r="Z140" s="198"/>
      <c r="AA140" s="69"/>
      <c r="AB140" s="69"/>
      <c r="AC140" s="198"/>
      <c r="AD140" s="198"/>
      <c r="AE140" s="198"/>
      <c r="AF140" s="198"/>
      <c r="AG140" s="198"/>
      <c r="AH140" s="198"/>
      <c r="AI140" s="198"/>
      <c r="AJ140" s="198"/>
      <c r="AK140" s="198"/>
      <c r="AL140" s="198"/>
      <c r="AM140" s="198"/>
      <c r="AN140" s="198"/>
      <c r="AO140" s="198"/>
      <c r="AP140" s="198"/>
      <c r="AQ140" s="198"/>
      <c r="AR140" s="198"/>
      <c r="AS140" s="69"/>
      <c r="AT140" s="200"/>
      <c r="AU140" s="200"/>
      <c r="AV140" s="200"/>
      <c r="AW140" s="200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</row>
    <row r="141" spans="1:71" ht="24" customHeight="1">
      <c r="A141" s="188">
        <v>1</v>
      </c>
      <c r="B141" s="205" t="str">
        <f>VLOOKUP($A$136,$V$4:$BJ$40,8)</f>
        <v>-</v>
      </c>
      <c r="C141" s="221"/>
      <c r="D141" s="222" t="str">
        <f>VLOOKUP($A$136,$V$4:$BJ$40,16)</f>
        <v>-</v>
      </c>
      <c r="E141" s="223"/>
      <c r="F141" s="223"/>
      <c r="G141" s="223"/>
      <c r="H141" s="223"/>
      <c r="I141" s="223"/>
      <c r="J141" s="223"/>
      <c r="K141" s="223"/>
      <c r="L141" s="223"/>
      <c r="M141" s="223"/>
      <c r="N141" s="224"/>
      <c r="O141" s="69"/>
      <c r="P141" s="69"/>
      <c r="Q141" s="69"/>
      <c r="R141" s="69"/>
      <c r="S141" s="69"/>
      <c r="T141" s="69"/>
      <c r="U141" s="198"/>
      <c r="V141" s="69"/>
      <c r="W141" s="198"/>
      <c r="X141" s="198"/>
      <c r="Y141" s="199"/>
      <c r="Z141" s="198"/>
      <c r="AA141" s="69"/>
      <c r="AB141" s="69"/>
      <c r="AC141" s="198"/>
      <c r="AD141" s="198"/>
      <c r="AE141" s="198"/>
      <c r="AF141" s="198"/>
      <c r="AG141" s="198"/>
      <c r="AH141" s="198"/>
      <c r="AI141" s="198"/>
      <c r="AJ141" s="198"/>
      <c r="AK141" s="198"/>
      <c r="AL141" s="198"/>
      <c r="AM141" s="198"/>
      <c r="AN141" s="198"/>
      <c r="AO141" s="198"/>
      <c r="AP141" s="198"/>
      <c r="AQ141" s="198"/>
      <c r="AR141" s="198"/>
      <c r="AS141" s="69"/>
      <c r="AT141" s="200"/>
      <c r="AU141" s="200"/>
      <c r="AV141" s="200"/>
      <c r="AW141" s="200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</row>
    <row r="142" spans="1:71" ht="24" customHeight="1">
      <c r="A142" s="188">
        <v>2</v>
      </c>
      <c r="B142" s="205" t="str">
        <f>VLOOKUP($A$136,$V$4:$BJ$40,9)</f>
        <v>-</v>
      </c>
      <c r="C142" s="221"/>
      <c r="D142" s="205" t="str">
        <f>VLOOKUP($A$136,$V$4:$BJ$40,17)</f>
        <v>-</v>
      </c>
      <c r="E142" s="223"/>
      <c r="F142" s="223"/>
      <c r="G142" s="223"/>
      <c r="H142" s="223"/>
      <c r="I142" s="223"/>
      <c r="J142" s="223"/>
      <c r="K142" s="223"/>
      <c r="L142" s="223"/>
      <c r="M142" s="223"/>
      <c r="N142" s="224"/>
      <c r="O142" s="69"/>
      <c r="P142" s="69"/>
      <c r="Q142" s="69"/>
      <c r="R142" s="69"/>
      <c r="S142" s="69"/>
      <c r="T142" s="69"/>
      <c r="U142" s="198"/>
      <c r="V142" s="69"/>
      <c r="W142" s="198"/>
      <c r="X142" s="198"/>
      <c r="Y142" s="199"/>
      <c r="Z142" s="198"/>
      <c r="AA142" s="69"/>
      <c r="AB142" s="69"/>
      <c r="AC142" s="198"/>
      <c r="AD142" s="198"/>
      <c r="AE142" s="198"/>
      <c r="AF142" s="198"/>
      <c r="AG142" s="198"/>
      <c r="AH142" s="198"/>
      <c r="AI142" s="198"/>
      <c r="AJ142" s="198"/>
      <c r="AK142" s="198"/>
      <c r="AL142" s="198"/>
      <c r="AM142" s="198"/>
      <c r="AN142" s="198"/>
      <c r="AO142" s="198"/>
      <c r="AP142" s="198"/>
      <c r="AQ142" s="198"/>
      <c r="AR142" s="198"/>
      <c r="AS142" s="69"/>
      <c r="AT142" s="200"/>
      <c r="AU142" s="200"/>
      <c r="AV142" s="200"/>
      <c r="AW142" s="200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</row>
    <row r="143" spans="1:71" ht="24" customHeight="1">
      <c r="A143" s="188">
        <v>3</v>
      </c>
      <c r="B143" s="205" t="str">
        <f>VLOOKUP($A$136,$V$4:$BJ$40,10)</f>
        <v>-</v>
      </c>
      <c r="C143" s="221"/>
      <c r="D143" s="205" t="str">
        <f>VLOOKUP($A$136,$V$4:$BJ$40,18)</f>
        <v>-</v>
      </c>
      <c r="E143" s="223"/>
      <c r="F143" s="223"/>
      <c r="G143" s="223"/>
      <c r="H143" s="223"/>
      <c r="I143" s="223"/>
      <c r="J143" s="223"/>
      <c r="K143" s="223"/>
      <c r="L143" s="223"/>
      <c r="M143" s="223"/>
      <c r="N143" s="224"/>
      <c r="O143" s="69"/>
      <c r="P143" s="69"/>
      <c r="Q143" s="69"/>
      <c r="R143" s="69"/>
      <c r="S143" s="69"/>
      <c r="T143" s="69"/>
      <c r="U143" s="198"/>
      <c r="V143" s="69"/>
      <c r="W143" s="198"/>
      <c r="X143" s="198"/>
      <c r="Y143" s="199"/>
      <c r="Z143" s="198"/>
      <c r="AA143" s="69"/>
      <c r="AB143" s="69"/>
      <c r="AC143" s="198"/>
      <c r="AD143" s="198"/>
      <c r="AE143" s="198"/>
      <c r="AF143" s="198"/>
      <c r="AG143" s="198"/>
      <c r="AH143" s="198"/>
      <c r="AI143" s="198"/>
      <c r="AJ143" s="198"/>
      <c r="AK143" s="198"/>
      <c r="AL143" s="198"/>
      <c r="AM143" s="198"/>
      <c r="AN143" s="198"/>
      <c r="AO143" s="198"/>
      <c r="AP143" s="198"/>
      <c r="AQ143" s="198"/>
      <c r="AR143" s="198"/>
      <c r="AS143" s="69"/>
      <c r="AT143" s="200"/>
      <c r="AU143" s="200"/>
      <c r="AV143" s="200"/>
      <c r="AW143" s="200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  <c r="BS143" s="69"/>
    </row>
    <row r="144" spans="1:71" ht="24" customHeight="1">
      <c r="A144" s="188">
        <v>4</v>
      </c>
      <c r="B144" s="205" t="str">
        <f>VLOOKUP($A$136,$V$4:$BJ$40,11)</f>
        <v>-</v>
      </c>
      <c r="C144" s="221"/>
      <c r="D144" s="205" t="str">
        <f>VLOOKUP($A$136,$V$4:$BJ$40,19)</f>
        <v>-</v>
      </c>
      <c r="E144" s="223"/>
      <c r="F144" s="223"/>
      <c r="G144" s="223"/>
      <c r="H144" s="223"/>
      <c r="I144" s="223"/>
      <c r="J144" s="223"/>
      <c r="K144" s="223"/>
      <c r="L144" s="223"/>
      <c r="M144" s="223"/>
      <c r="N144" s="224"/>
      <c r="O144" s="69"/>
      <c r="P144" s="69"/>
      <c r="Q144" s="69"/>
      <c r="R144" s="69"/>
      <c r="S144" s="69"/>
      <c r="T144" s="69"/>
      <c r="U144" s="198"/>
      <c r="V144" s="69"/>
      <c r="W144" s="198"/>
      <c r="X144" s="198"/>
      <c r="Y144" s="199"/>
      <c r="Z144" s="198"/>
      <c r="AA144" s="69"/>
      <c r="AB144" s="69"/>
      <c r="AC144" s="198"/>
      <c r="AD144" s="198"/>
      <c r="AE144" s="198"/>
      <c r="AF144" s="198"/>
      <c r="AG144" s="198"/>
      <c r="AH144" s="198"/>
      <c r="AI144" s="198"/>
      <c r="AJ144" s="198"/>
      <c r="AK144" s="198"/>
      <c r="AL144" s="198"/>
      <c r="AM144" s="198"/>
      <c r="AN144" s="198"/>
      <c r="AO144" s="198"/>
      <c r="AP144" s="198"/>
      <c r="AQ144" s="198"/>
      <c r="AR144" s="198"/>
      <c r="AS144" s="69"/>
      <c r="AT144" s="200"/>
      <c r="AU144" s="200"/>
      <c r="AV144" s="200"/>
      <c r="AW144" s="200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</row>
    <row r="145" spans="1:71" ht="24" customHeight="1">
      <c r="A145" s="188">
        <v>5</v>
      </c>
      <c r="B145" s="205" t="str">
        <f>VLOOKUP($A$136,$V$4:$BJ$40,12)</f>
        <v>-</v>
      </c>
      <c r="C145" s="221"/>
      <c r="D145" s="205" t="str">
        <f>VLOOKUP($A$136,$V$4:$BJ$40,20)</f>
        <v>-</v>
      </c>
      <c r="E145" s="223"/>
      <c r="F145" s="223"/>
      <c r="G145" s="223"/>
      <c r="H145" s="223"/>
      <c r="I145" s="223"/>
      <c r="J145" s="223"/>
      <c r="K145" s="223"/>
      <c r="L145" s="223"/>
      <c r="M145" s="223"/>
      <c r="N145" s="224"/>
      <c r="O145" s="69"/>
      <c r="P145" s="69"/>
      <c r="Q145" s="69"/>
      <c r="R145" s="69"/>
      <c r="S145" s="69"/>
      <c r="T145" s="69"/>
      <c r="U145" s="198"/>
      <c r="V145" s="69"/>
      <c r="W145" s="198"/>
      <c r="X145" s="198"/>
      <c r="Y145" s="199"/>
      <c r="Z145" s="198"/>
      <c r="AA145" s="69"/>
      <c r="AB145" s="69"/>
      <c r="AC145" s="198"/>
      <c r="AD145" s="198"/>
      <c r="AE145" s="198"/>
      <c r="AF145" s="198"/>
      <c r="AG145" s="198"/>
      <c r="AH145" s="198"/>
      <c r="AI145" s="198"/>
      <c r="AJ145" s="198"/>
      <c r="AK145" s="198"/>
      <c r="AL145" s="198"/>
      <c r="AM145" s="198"/>
      <c r="AN145" s="198"/>
      <c r="AO145" s="198"/>
      <c r="AP145" s="198"/>
      <c r="AQ145" s="198"/>
      <c r="AR145" s="198"/>
      <c r="AS145" s="69"/>
      <c r="AT145" s="200"/>
      <c r="AU145" s="200"/>
      <c r="AV145" s="200"/>
      <c r="AW145" s="200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  <c r="BS145" s="69"/>
    </row>
    <row r="146" spans="1:71" ht="24" customHeight="1">
      <c r="A146" s="188">
        <v>6</v>
      </c>
      <c r="B146" s="205" t="str">
        <f>VLOOKUP($A$136,$V$4:$BJ$40,13)</f>
        <v>-</v>
      </c>
      <c r="C146" s="221"/>
      <c r="D146" s="205" t="str">
        <f>VLOOKUP($A$136,$V$4:$BJ$40,21)</f>
        <v>-</v>
      </c>
      <c r="E146" s="223"/>
      <c r="F146" s="223"/>
      <c r="G146" s="223"/>
      <c r="H146" s="223"/>
      <c r="I146" s="223"/>
      <c r="J146" s="223"/>
      <c r="K146" s="223"/>
      <c r="L146" s="223"/>
      <c r="M146" s="223"/>
      <c r="N146" s="224"/>
      <c r="O146" s="69"/>
      <c r="P146" s="69"/>
      <c r="Q146" s="69"/>
      <c r="R146" s="69"/>
      <c r="S146" s="69"/>
      <c r="T146" s="69"/>
      <c r="U146" s="198"/>
      <c r="V146" s="69"/>
      <c r="W146" s="198"/>
      <c r="X146" s="198"/>
      <c r="Y146" s="199"/>
      <c r="Z146" s="198"/>
      <c r="AA146" s="69"/>
      <c r="AB146" s="69"/>
      <c r="AC146" s="198"/>
      <c r="AD146" s="198"/>
      <c r="AE146" s="198"/>
      <c r="AF146" s="198"/>
      <c r="AG146" s="198"/>
      <c r="AH146" s="198"/>
      <c r="AI146" s="198"/>
      <c r="AJ146" s="198"/>
      <c r="AK146" s="198"/>
      <c r="AL146" s="198"/>
      <c r="AM146" s="198"/>
      <c r="AN146" s="198"/>
      <c r="AO146" s="198"/>
      <c r="AP146" s="198"/>
      <c r="AQ146" s="198"/>
      <c r="AR146" s="198"/>
      <c r="AS146" s="69"/>
      <c r="AT146" s="200"/>
      <c r="AU146" s="200"/>
      <c r="AV146" s="200"/>
      <c r="AW146" s="200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</row>
    <row r="147" spans="1:71" ht="24" customHeight="1">
      <c r="A147" s="188">
        <v>7</v>
      </c>
      <c r="B147" s="205" t="str">
        <f>VLOOKUP($A$136,$V$4:$BJ$40,14)</f>
        <v>-</v>
      </c>
      <c r="C147" s="221"/>
      <c r="D147" s="205" t="str">
        <f>VLOOKUP($A$136,$V$4:$BJ$40,22)</f>
        <v>-</v>
      </c>
      <c r="E147" s="223"/>
      <c r="F147" s="223"/>
      <c r="G147" s="223"/>
      <c r="H147" s="223"/>
      <c r="I147" s="223"/>
      <c r="J147" s="223"/>
      <c r="K147" s="223"/>
      <c r="L147" s="223"/>
      <c r="M147" s="223"/>
      <c r="N147" s="224"/>
      <c r="O147" s="69"/>
      <c r="P147" s="69"/>
      <c r="Q147" s="69"/>
      <c r="R147" s="69"/>
      <c r="S147" s="69"/>
      <c r="T147" s="69"/>
      <c r="U147" s="198"/>
      <c r="V147" s="69"/>
      <c r="W147" s="198"/>
      <c r="X147" s="198"/>
      <c r="Y147" s="199"/>
      <c r="Z147" s="198"/>
      <c r="AA147" s="69"/>
      <c r="AB147" s="69"/>
      <c r="AC147" s="198"/>
      <c r="AD147" s="198"/>
      <c r="AE147" s="198"/>
      <c r="AF147" s="198"/>
      <c r="AG147" s="198"/>
      <c r="AH147" s="198"/>
      <c r="AI147" s="198"/>
      <c r="AJ147" s="198"/>
      <c r="AK147" s="198"/>
      <c r="AL147" s="198"/>
      <c r="AM147" s="198"/>
      <c r="AN147" s="198"/>
      <c r="AO147" s="198"/>
      <c r="AP147" s="198"/>
      <c r="AQ147" s="198"/>
      <c r="AR147" s="198"/>
      <c r="AS147" s="69"/>
      <c r="AT147" s="200"/>
      <c r="AU147" s="200"/>
      <c r="AV147" s="200"/>
      <c r="AW147" s="200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</row>
    <row r="148" spans="1:71" ht="24" customHeight="1">
      <c r="A148" s="188">
        <v>8</v>
      </c>
      <c r="B148" s="205" t="str">
        <f>VLOOKUP($A$136,$V$4:$BJ$40,15)</f>
        <v>-</v>
      </c>
      <c r="C148" s="221"/>
      <c r="D148" s="221" t="str">
        <f>VLOOKUP($A$136,$V$4:$BJ$40,23)</f>
        <v>-</v>
      </c>
      <c r="E148" s="223"/>
      <c r="F148" s="223"/>
      <c r="G148" s="223"/>
      <c r="H148" s="223"/>
      <c r="I148" s="223"/>
      <c r="J148" s="223"/>
      <c r="K148" s="223"/>
      <c r="L148" s="223"/>
      <c r="M148" s="223"/>
      <c r="N148" s="224"/>
      <c r="O148" s="69"/>
      <c r="P148" s="69"/>
      <c r="Q148" s="69"/>
      <c r="R148" s="69"/>
      <c r="S148" s="69"/>
      <c r="T148" s="69"/>
      <c r="U148" s="198"/>
      <c r="V148" s="69"/>
      <c r="W148" s="198"/>
      <c r="X148" s="198"/>
      <c r="Y148" s="199"/>
      <c r="Z148" s="198"/>
      <c r="AA148" s="69"/>
      <c r="AB148" s="69"/>
      <c r="AC148" s="198"/>
      <c r="AD148" s="198"/>
      <c r="AE148" s="198"/>
      <c r="AF148" s="198"/>
      <c r="AG148" s="198"/>
      <c r="AH148" s="198"/>
      <c r="AI148" s="198"/>
      <c r="AJ148" s="198"/>
      <c r="AK148" s="198"/>
      <c r="AL148" s="198"/>
      <c r="AM148" s="198"/>
      <c r="AN148" s="198"/>
      <c r="AO148" s="198"/>
      <c r="AP148" s="198"/>
      <c r="AQ148" s="198"/>
      <c r="AR148" s="198"/>
      <c r="AS148" s="69"/>
      <c r="AT148" s="200"/>
      <c r="AU148" s="200"/>
      <c r="AV148" s="200"/>
      <c r="AW148" s="200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</row>
    <row r="149" spans="1:71" ht="24" customHeight="1">
      <c r="A149" s="188">
        <v>9</v>
      </c>
      <c r="B149" s="205" t="str">
        <f>CONCATENATE(VLOOKUP($A$136,$V$4:$BJ$40,8),(VLOOKUP($A$136,$V$4:$BJ$40,8)))</f>
        <v>--</v>
      </c>
      <c r="C149" s="221"/>
      <c r="D149" s="221" t="str">
        <f>VLOOKUP($A$136,$V$4:$BJ$40,16)</f>
        <v>-</v>
      </c>
      <c r="E149" s="223"/>
      <c r="F149" s="223"/>
      <c r="G149" s="223"/>
      <c r="H149" s="223"/>
      <c r="I149" s="223"/>
      <c r="J149" s="223"/>
      <c r="K149" s="223"/>
      <c r="L149" s="223"/>
      <c r="M149" s="223"/>
      <c r="N149" s="224"/>
      <c r="O149" s="69"/>
      <c r="P149" s="69"/>
      <c r="Q149" s="69"/>
      <c r="R149" s="69"/>
      <c r="S149" s="69"/>
      <c r="T149" s="69"/>
      <c r="U149" s="198"/>
      <c r="V149" s="69"/>
      <c r="W149" s="198"/>
      <c r="X149" s="198"/>
      <c r="Y149" s="199"/>
      <c r="Z149" s="198"/>
      <c r="AA149" s="69"/>
      <c r="AB149" s="69"/>
      <c r="AC149" s="198"/>
      <c r="AD149" s="198"/>
      <c r="AE149" s="198"/>
      <c r="AF149" s="198"/>
      <c r="AG149" s="198"/>
      <c r="AH149" s="198"/>
      <c r="AI149" s="198"/>
      <c r="AJ149" s="198"/>
      <c r="AK149" s="198"/>
      <c r="AL149" s="198"/>
      <c r="AM149" s="198"/>
      <c r="AN149" s="198"/>
      <c r="AO149" s="198"/>
      <c r="AP149" s="198"/>
      <c r="AQ149" s="198"/>
      <c r="AR149" s="198"/>
      <c r="AS149" s="69"/>
      <c r="AT149" s="200"/>
      <c r="AU149" s="200"/>
      <c r="AV149" s="200"/>
      <c r="AW149" s="200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</row>
    <row r="150" spans="1:71" ht="24" customHeight="1">
      <c r="A150" s="188">
        <v>10</v>
      </c>
      <c r="B150" s="205" t="str">
        <f>CONCATENATE(VLOOKUP($A$136,$V$4:$BJ$40,9),(VLOOKUP($A$136,$V$4:$BJ$40,9)))</f>
        <v>--</v>
      </c>
      <c r="C150" s="221"/>
      <c r="D150" s="221" t="str">
        <f>VLOOKUP($A$136,$V$4:$BJ$40,17)</f>
        <v>-</v>
      </c>
      <c r="E150" s="223"/>
      <c r="F150" s="223"/>
      <c r="G150" s="223"/>
      <c r="H150" s="223"/>
      <c r="I150" s="223"/>
      <c r="J150" s="223"/>
      <c r="K150" s="223"/>
      <c r="L150" s="223"/>
      <c r="M150" s="223"/>
      <c r="N150" s="224"/>
      <c r="O150" s="69"/>
      <c r="P150" s="69"/>
      <c r="Q150" s="69"/>
      <c r="R150" s="69"/>
      <c r="S150" s="69"/>
      <c r="T150" s="69"/>
      <c r="U150" s="198"/>
      <c r="V150" s="69"/>
      <c r="W150" s="198"/>
      <c r="X150" s="198"/>
      <c r="Y150" s="199"/>
      <c r="Z150" s="198"/>
      <c r="AA150" s="69"/>
      <c r="AB150" s="69"/>
      <c r="AC150" s="198"/>
      <c r="AD150" s="198"/>
      <c r="AE150" s="198"/>
      <c r="AF150" s="198"/>
      <c r="AG150" s="198"/>
      <c r="AH150" s="198"/>
      <c r="AI150" s="198"/>
      <c r="AJ150" s="198"/>
      <c r="AK150" s="198"/>
      <c r="AL150" s="198"/>
      <c r="AM150" s="198"/>
      <c r="AN150" s="198"/>
      <c r="AO150" s="198"/>
      <c r="AP150" s="198"/>
      <c r="AQ150" s="198"/>
      <c r="AR150" s="198"/>
      <c r="AS150" s="69"/>
      <c r="AT150" s="200"/>
      <c r="AU150" s="200"/>
      <c r="AV150" s="200"/>
      <c r="AW150" s="200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</row>
    <row r="151" spans="1:71" ht="24" customHeight="1">
      <c r="A151" s="188">
        <v>11</v>
      </c>
      <c r="B151" s="205" t="str">
        <f>CONCATENATE(VLOOKUP($A$136,$V$4:$BJ$40,10),(VLOOKUP($A$136,$V$4:$BJ$40,10)))</f>
        <v>--</v>
      </c>
      <c r="C151" s="221"/>
      <c r="D151" s="228" t="str">
        <f>VLOOKUP($A$136,$V$4:$BJ$40,18)</f>
        <v>-</v>
      </c>
      <c r="E151" s="223"/>
      <c r="F151" s="223"/>
      <c r="G151" s="223"/>
      <c r="H151" s="223"/>
      <c r="I151" s="223"/>
      <c r="J151" s="223"/>
      <c r="K151" s="223"/>
      <c r="L151" s="223"/>
      <c r="M151" s="223"/>
      <c r="N151" s="224"/>
      <c r="O151" s="69"/>
      <c r="P151" s="69"/>
      <c r="Q151" s="69"/>
      <c r="R151" s="69"/>
      <c r="S151" s="69"/>
      <c r="T151" s="69"/>
      <c r="U151" s="198"/>
      <c r="V151" s="69"/>
      <c r="W151" s="198"/>
      <c r="X151" s="198"/>
      <c r="Y151" s="199"/>
      <c r="Z151" s="198"/>
      <c r="AA151" s="69"/>
      <c r="AB151" s="69"/>
      <c r="AC151" s="198"/>
      <c r="AD151" s="198"/>
      <c r="AE151" s="198"/>
      <c r="AF151" s="198"/>
      <c r="AG151" s="198"/>
      <c r="AH151" s="198"/>
      <c r="AI151" s="198"/>
      <c r="AJ151" s="198"/>
      <c r="AK151" s="198"/>
      <c r="AL151" s="198"/>
      <c r="AM151" s="198"/>
      <c r="AN151" s="198"/>
      <c r="AO151" s="198"/>
      <c r="AP151" s="198"/>
      <c r="AQ151" s="198"/>
      <c r="AR151" s="198"/>
      <c r="AS151" s="69"/>
      <c r="AT151" s="200"/>
      <c r="AU151" s="200"/>
      <c r="AV151" s="200"/>
      <c r="AW151" s="200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</row>
    <row r="152" spans="1:71" ht="24" customHeight="1">
      <c r="A152" s="188">
        <v>12</v>
      </c>
      <c r="B152" s="205" t="str">
        <f>CONCATENATE(VLOOKUP($A$136,$V$4:$BJ$40,11),(VLOOKUP($A$136,$V$4:$BJ$40,11)))</f>
        <v>--</v>
      </c>
      <c r="C152" s="221"/>
      <c r="D152" s="221" t="str">
        <f>VLOOKUP($A$136,$V$4:$BJ$40,19)</f>
        <v>-</v>
      </c>
      <c r="E152" s="223"/>
      <c r="F152" s="223"/>
      <c r="G152" s="223"/>
      <c r="H152" s="223"/>
      <c r="I152" s="223"/>
      <c r="J152" s="223"/>
      <c r="K152" s="223"/>
      <c r="L152" s="223"/>
      <c r="M152" s="223"/>
      <c r="N152" s="224"/>
      <c r="O152" s="69"/>
      <c r="P152" s="69"/>
      <c r="Q152" s="69"/>
      <c r="R152" s="69"/>
      <c r="S152" s="69"/>
      <c r="T152" s="69"/>
      <c r="U152" s="198"/>
      <c r="V152" s="69"/>
      <c r="W152" s="198"/>
      <c r="X152" s="198"/>
      <c r="Y152" s="199"/>
      <c r="Z152" s="198"/>
      <c r="AA152" s="69"/>
      <c r="AB152" s="69"/>
      <c r="AC152" s="198"/>
      <c r="AD152" s="198"/>
      <c r="AE152" s="198"/>
      <c r="AF152" s="198"/>
      <c r="AG152" s="198"/>
      <c r="AH152" s="198"/>
      <c r="AI152" s="198"/>
      <c r="AJ152" s="198"/>
      <c r="AK152" s="198"/>
      <c r="AL152" s="198"/>
      <c r="AM152" s="198"/>
      <c r="AN152" s="198"/>
      <c r="AO152" s="198"/>
      <c r="AP152" s="198"/>
      <c r="AQ152" s="198"/>
      <c r="AR152" s="198"/>
      <c r="AS152" s="69"/>
      <c r="AT152" s="200"/>
      <c r="AU152" s="200"/>
      <c r="AV152" s="200"/>
      <c r="AW152" s="200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</row>
    <row r="153" spans="1:71" ht="24" customHeight="1">
      <c r="A153" s="188">
        <v>13</v>
      </c>
      <c r="B153" s="205" t="str">
        <f>CONCATENATE(VLOOKUP($A$136,$V$4:$BJ$40,12),(VLOOKUP($A$136,$V$4:$BJ$40,12)))</f>
        <v>--</v>
      </c>
      <c r="C153" s="221"/>
      <c r="D153" s="221" t="str">
        <f>VLOOKUP($A$136,$V$4:$BJ$40,20)</f>
        <v>-</v>
      </c>
      <c r="E153" s="223"/>
      <c r="F153" s="223"/>
      <c r="G153" s="223"/>
      <c r="H153" s="223"/>
      <c r="I153" s="223"/>
      <c r="J153" s="223"/>
      <c r="K153" s="223"/>
      <c r="L153" s="223"/>
      <c r="M153" s="223"/>
      <c r="N153" s="224"/>
      <c r="O153" s="69"/>
      <c r="P153" s="69"/>
      <c r="Q153" s="69"/>
      <c r="R153" s="69"/>
      <c r="S153" s="69"/>
      <c r="T153" s="69"/>
      <c r="U153" s="198"/>
      <c r="V153" s="69"/>
      <c r="W153" s="198"/>
      <c r="X153" s="198"/>
      <c r="Y153" s="199"/>
      <c r="Z153" s="198"/>
      <c r="AA153" s="69"/>
      <c r="AB153" s="69"/>
      <c r="AC153" s="198"/>
      <c r="AD153" s="198"/>
      <c r="AE153" s="198"/>
      <c r="AF153" s="198"/>
      <c r="AG153" s="198"/>
      <c r="AH153" s="198"/>
      <c r="AI153" s="198"/>
      <c r="AJ153" s="198"/>
      <c r="AK153" s="198"/>
      <c r="AL153" s="198"/>
      <c r="AM153" s="198"/>
      <c r="AN153" s="198"/>
      <c r="AO153" s="198"/>
      <c r="AP153" s="198"/>
      <c r="AQ153" s="198"/>
      <c r="AR153" s="198"/>
      <c r="AS153" s="69"/>
      <c r="AT153" s="200"/>
      <c r="AU153" s="200"/>
      <c r="AV153" s="200"/>
      <c r="AW153" s="200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</row>
    <row r="154" spans="1:71" ht="24" customHeight="1">
      <c r="A154" s="188">
        <v>14</v>
      </c>
      <c r="B154" s="205" t="str">
        <f>CONCATENATE(VLOOKUP($A$136,$V$4:$BJ$40,13),(VLOOKUP($A$136,$V$4:$BJ$40,13)))</f>
        <v>--</v>
      </c>
      <c r="C154" s="221"/>
      <c r="D154" s="221" t="str">
        <f>VLOOKUP($A$136,$V$4:$BJ$40,21)</f>
        <v>-</v>
      </c>
      <c r="E154" s="223"/>
      <c r="F154" s="223"/>
      <c r="G154" s="223"/>
      <c r="H154" s="223"/>
      <c r="I154" s="223"/>
      <c r="J154" s="223"/>
      <c r="K154" s="223"/>
      <c r="L154" s="223"/>
      <c r="M154" s="223"/>
      <c r="N154" s="224"/>
      <c r="O154" s="69"/>
      <c r="P154" s="69"/>
      <c r="Q154" s="69"/>
      <c r="R154" s="69"/>
      <c r="S154" s="69"/>
      <c r="T154" s="69"/>
      <c r="U154" s="198"/>
      <c r="V154" s="69"/>
      <c r="W154" s="198"/>
      <c r="X154" s="198"/>
      <c r="Y154" s="199"/>
      <c r="Z154" s="198"/>
      <c r="AA154" s="69"/>
      <c r="AB154" s="69"/>
      <c r="AC154" s="198"/>
      <c r="AD154" s="198"/>
      <c r="AE154" s="198"/>
      <c r="AF154" s="198"/>
      <c r="AG154" s="198"/>
      <c r="AH154" s="198"/>
      <c r="AI154" s="198"/>
      <c r="AJ154" s="198"/>
      <c r="AK154" s="198"/>
      <c r="AL154" s="198"/>
      <c r="AM154" s="198"/>
      <c r="AN154" s="198"/>
      <c r="AO154" s="198"/>
      <c r="AP154" s="198"/>
      <c r="AQ154" s="198"/>
      <c r="AR154" s="198"/>
      <c r="AS154" s="69"/>
      <c r="AT154" s="200"/>
      <c r="AU154" s="200"/>
      <c r="AV154" s="200"/>
      <c r="AW154" s="200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</row>
    <row r="155" spans="1:71" ht="24" customHeight="1">
      <c r="A155" s="188">
        <v>15</v>
      </c>
      <c r="B155" s="230" t="str">
        <f>CONCATENATE(VLOOKUP($A$136,$V$4:$BJ$40,14),(VLOOKUP($A$136,$V$4:$BJ$40,14)))</f>
        <v>--</v>
      </c>
      <c r="C155" s="221"/>
      <c r="D155" s="222" t="str">
        <f>VLOOKUP($A$136,$V$4:$BJ$40,22)</f>
        <v>-</v>
      </c>
      <c r="E155" s="223"/>
      <c r="F155" s="223"/>
      <c r="G155" s="223"/>
      <c r="H155" s="223"/>
      <c r="I155" s="223"/>
      <c r="J155" s="223"/>
      <c r="K155" s="223"/>
      <c r="L155" s="223"/>
      <c r="M155" s="223"/>
      <c r="N155" s="224"/>
      <c r="O155" s="69"/>
      <c r="P155" s="69"/>
      <c r="Q155" s="69"/>
      <c r="R155" s="69"/>
      <c r="S155" s="69"/>
      <c r="T155" s="69"/>
      <c r="U155" s="198"/>
      <c r="V155" s="69"/>
      <c r="W155" s="198"/>
      <c r="X155" s="198"/>
      <c r="Y155" s="199"/>
      <c r="Z155" s="198"/>
      <c r="AA155" s="69"/>
      <c r="AB155" s="69"/>
      <c r="AC155" s="198"/>
      <c r="AD155" s="198"/>
      <c r="AE155" s="198"/>
      <c r="AF155" s="198"/>
      <c r="AG155" s="198"/>
      <c r="AH155" s="198"/>
      <c r="AI155" s="198"/>
      <c r="AJ155" s="198"/>
      <c r="AK155" s="198"/>
      <c r="AL155" s="198"/>
      <c r="AM155" s="198"/>
      <c r="AN155" s="198"/>
      <c r="AO155" s="198"/>
      <c r="AP155" s="198"/>
      <c r="AQ155" s="198"/>
      <c r="AR155" s="198"/>
      <c r="AS155" s="69"/>
      <c r="AT155" s="200"/>
      <c r="AU155" s="200"/>
      <c r="AV155" s="200"/>
      <c r="AW155" s="200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</row>
    <row r="156" spans="1:71" ht="24" customHeight="1">
      <c r="A156" s="188">
        <v>16</v>
      </c>
      <c r="B156" s="230" t="str">
        <f>CONCATENATE(VLOOKUP($A$136,$V$4:$BJ$40,15),(VLOOKUP($A$136,$V$4:$BJ$40,15)))</f>
        <v>--</v>
      </c>
      <c r="C156" s="221"/>
      <c r="D156" s="222" t="str">
        <f>VLOOKUP($A$136,$V$4:$BJ$40,23)</f>
        <v>-</v>
      </c>
      <c r="E156" s="223"/>
      <c r="F156" s="223"/>
      <c r="G156" s="223"/>
      <c r="H156" s="223"/>
      <c r="I156" s="223"/>
      <c r="J156" s="223"/>
      <c r="K156" s="223"/>
      <c r="L156" s="223"/>
      <c r="M156" s="223"/>
      <c r="N156" s="224"/>
      <c r="O156" s="69"/>
      <c r="P156" s="69"/>
      <c r="Q156" s="69"/>
      <c r="R156" s="69"/>
      <c r="S156" s="69"/>
      <c r="T156" s="69"/>
      <c r="U156" s="198"/>
      <c r="V156" s="69"/>
      <c r="W156" s="198"/>
      <c r="X156" s="198"/>
      <c r="Y156" s="199"/>
      <c r="Z156" s="198"/>
      <c r="AA156" s="69"/>
      <c r="AB156" s="69"/>
      <c r="AC156" s="198"/>
      <c r="AD156" s="198"/>
      <c r="AE156" s="198"/>
      <c r="AF156" s="198"/>
      <c r="AG156" s="198"/>
      <c r="AH156" s="198"/>
      <c r="AI156" s="198"/>
      <c r="AJ156" s="198"/>
      <c r="AK156" s="198"/>
      <c r="AL156" s="198"/>
      <c r="AM156" s="198"/>
      <c r="AN156" s="198"/>
      <c r="AO156" s="198"/>
      <c r="AP156" s="198"/>
      <c r="AQ156" s="198"/>
      <c r="AR156" s="198"/>
      <c r="AS156" s="69"/>
      <c r="AT156" s="200"/>
      <c r="AU156" s="200"/>
      <c r="AV156" s="200"/>
      <c r="AW156" s="200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</row>
    <row r="157" spans="1:71" ht="24" customHeight="1">
      <c r="A157" s="188">
        <v>17</v>
      </c>
      <c r="B157" s="230"/>
      <c r="C157" s="221"/>
      <c r="D157" s="222"/>
      <c r="E157" s="223"/>
      <c r="F157" s="223"/>
      <c r="G157" s="223"/>
      <c r="H157" s="223"/>
      <c r="I157" s="223"/>
      <c r="J157" s="223"/>
      <c r="K157" s="223"/>
      <c r="L157" s="223"/>
      <c r="M157" s="223"/>
      <c r="N157" s="224"/>
      <c r="O157" s="69"/>
      <c r="P157" s="69"/>
      <c r="Q157" s="69"/>
      <c r="R157" s="69"/>
      <c r="S157" s="69"/>
      <c r="T157" s="69"/>
      <c r="U157" s="198"/>
      <c r="V157" s="69"/>
      <c r="W157" s="198"/>
      <c r="X157" s="198"/>
      <c r="Y157" s="199"/>
      <c r="Z157" s="198"/>
      <c r="AA157" s="69"/>
      <c r="AB157" s="69"/>
      <c r="AC157" s="198"/>
      <c r="AD157" s="198"/>
      <c r="AE157" s="198"/>
      <c r="AF157" s="198"/>
      <c r="AG157" s="198"/>
      <c r="AH157" s="198"/>
      <c r="AI157" s="198"/>
      <c r="AJ157" s="198"/>
      <c r="AK157" s="198"/>
      <c r="AL157" s="198"/>
      <c r="AM157" s="198"/>
      <c r="AN157" s="198"/>
      <c r="AO157" s="198"/>
      <c r="AP157" s="198"/>
      <c r="AQ157" s="198"/>
      <c r="AR157" s="198"/>
      <c r="AS157" s="69"/>
      <c r="AT157" s="200"/>
      <c r="AU157" s="200"/>
      <c r="AV157" s="200"/>
      <c r="AW157" s="200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</row>
    <row r="158" spans="1:71" ht="24" customHeight="1">
      <c r="A158" s="188">
        <v>18</v>
      </c>
      <c r="B158" s="230"/>
      <c r="C158" s="221"/>
      <c r="D158" s="222"/>
      <c r="E158" s="223"/>
      <c r="F158" s="223"/>
      <c r="G158" s="223"/>
      <c r="H158" s="223"/>
      <c r="I158" s="223"/>
      <c r="J158" s="223"/>
      <c r="K158" s="223"/>
      <c r="L158" s="223"/>
      <c r="M158" s="223"/>
      <c r="N158" s="224"/>
      <c r="O158" s="69"/>
      <c r="P158" s="69"/>
      <c r="Q158" s="69"/>
      <c r="R158" s="69"/>
      <c r="S158" s="69"/>
      <c r="T158" s="69"/>
      <c r="U158" s="198"/>
      <c r="V158" s="69"/>
      <c r="W158" s="198"/>
      <c r="X158" s="198"/>
      <c r="Y158" s="199"/>
      <c r="Z158" s="198"/>
      <c r="AA158" s="69"/>
      <c r="AB158" s="69"/>
      <c r="AC158" s="198"/>
      <c r="AD158" s="198"/>
      <c r="AE158" s="198"/>
      <c r="AF158" s="198"/>
      <c r="AG158" s="198"/>
      <c r="AH158" s="198"/>
      <c r="AI158" s="198"/>
      <c r="AJ158" s="198"/>
      <c r="AK158" s="198"/>
      <c r="AL158" s="198"/>
      <c r="AM158" s="198"/>
      <c r="AN158" s="198"/>
      <c r="AO158" s="198"/>
      <c r="AP158" s="198"/>
      <c r="AQ158" s="198"/>
      <c r="AR158" s="198"/>
      <c r="AS158" s="69"/>
      <c r="AT158" s="200"/>
      <c r="AU158" s="200"/>
      <c r="AV158" s="200"/>
      <c r="AW158" s="200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</row>
    <row r="159" spans="1:71" s="363" customFormat="1" ht="24" customHeight="1">
      <c r="A159" s="188">
        <v>19</v>
      </c>
      <c r="B159" s="230"/>
      <c r="C159" s="221"/>
      <c r="D159" s="222"/>
      <c r="E159" s="450"/>
      <c r="F159" s="450"/>
      <c r="G159" s="450"/>
      <c r="H159" s="450"/>
      <c r="I159" s="450"/>
      <c r="J159" s="450"/>
      <c r="K159" s="450"/>
      <c r="L159" s="450"/>
      <c r="M159" s="450"/>
      <c r="N159" s="451"/>
      <c r="O159" s="69"/>
      <c r="P159" s="69"/>
      <c r="Q159" s="69"/>
      <c r="R159" s="69"/>
      <c r="S159" s="69"/>
      <c r="T159" s="69"/>
      <c r="U159" s="198"/>
      <c r="V159" s="69"/>
      <c r="W159" s="198"/>
      <c r="X159" s="198"/>
      <c r="Y159" s="199"/>
      <c r="Z159" s="198"/>
      <c r="AA159" s="69"/>
      <c r="AB159" s="69"/>
      <c r="AC159" s="198"/>
      <c r="AD159" s="198"/>
      <c r="AE159" s="198"/>
      <c r="AF159" s="198"/>
      <c r="AG159" s="198"/>
      <c r="AH159" s="198"/>
      <c r="AI159" s="198"/>
      <c r="AJ159" s="198"/>
      <c r="AK159" s="198"/>
      <c r="AL159" s="198"/>
      <c r="AM159" s="198"/>
      <c r="AN159" s="198"/>
      <c r="AO159" s="198"/>
      <c r="AP159" s="198"/>
      <c r="AQ159" s="198"/>
      <c r="AR159" s="198"/>
      <c r="AS159" s="69"/>
      <c r="AT159" s="200"/>
      <c r="AU159" s="200"/>
      <c r="AV159" s="200"/>
      <c r="AW159" s="200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</row>
    <row r="160" spans="1:71" s="363" customFormat="1" ht="24" customHeight="1">
      <c r="A160" s="188">
        <v>20</v>
      </c>
      <c r="B160" s="230"/>
      <c r="C160" s="221"/>
      <c r="D160" s="222"/>
      <c r="E160" s="450"/>
      <c r="F160" s="450"/>
      <c r="G160" s="450"/>
      <c r="H160" s="450"/>
      <c r="I160" s="450"/>
      <c r="J160" s="450"/>
      <c r="K160" s="450"/>
      <c r="L160" s="450"/>
      <c r="M160" s="450"/>
      <c r="N160" s="451"/>
      <c r="O160" s="69"/>
      <c r="P160" s="69"/>
      <c r="Q160" s="69"/>
      <c r="R160" s="69"/>
      <c r="S160" s="69"/>
      <c r="T160" s="69"/>
      <c r="U160" s="198"/>
      <c r="V160" s="69"/>
      <c r="W160" s="198"/>
      <c r="X160" s="198"/>
      <c r="Y160" s="199"/>
      <c r="Z160" s="198"/>
      <c r="AA160" s="69"/>
      <c r="AB160" s="69"/>
      <c r="AC160" s="198"/>
      <c r="AD160" s="198"/>
      <c r="AE160" s="198"/>
      <c r="AF160" s="198"/>
      <c r="AG160" s="198"/>
      <c r="AH160" s="198"/>
      <c r="AI160" s="198"/>
      <c r="AJ160" s="198"/>
      <c r="AK160" s="198"/>
      <c r="AL160" s="198"/>
      <c r="AM160" s="198"/>
      <c r="AN160" s="198"/>
      <c r="AO160" s="198"/>
      <c r="AP160" s="198"/>
      <c r="AQ160" s="198"/>
      <c r="AR160" s="198"/>
      <c r="AS160" s="69"/>
      <c r="AT160" s="200"/>
      <c r="AU160" s="200"/>
      <c r="AV160" s="200"/>
      <c r="AW160" s="200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</row>
    <row r="161" spans="1:71" s="363" customFormat="1" ht="24" customHeight="1">
      <c r="A161" s="188">
        <v>21</v>
      </c>
      <c r="B161" s="230"/>
      <c r="C161" s="221"/>
      <c r="D161" s="222"/>
      <c r="E161" s="450"/>
      <c r="F161" s="450"/>
      <c r="G161" s="450"/>
      <c r="H161" s="450"/>
      <c r="I161" s="450"/>
      <c r="J161" s="450"/>
      <c r="K161" s="450"/>
      <c r="L161" s="450"/>
      <c r="M161" s="450"/>
      <c r="N161" s="451"/>
      <c r="O161" s="69"/>
      <c r="P161" s="69"/>
      <c r="Q161" s="69"/>
      <c r="R161" s="69"/>
      <c r="S161" s="69"/>
      <c r="T161" s="69"/>
      <c r="U161" s="198"/>
      <c r="V161" s="69"/>
      <c r="W161" s="198"/>
      <c r="X161" s="198"/>
      <c r="Y161" s="199"/>
      <c r="Z161" s="198"/>
      <c r="AA161" s="69"/>
      <c r="AB161" s="69"/>
      <c r="AC161" s="198"/>
      <c r="AD161" s="198"/>
      <c r="AE161" s="198"/>
      <c r="AF161" s="198"/>
      <c r="AG161" s="198"/>
      <c r="AH161" s="198"/>
      <c r="AI161" s="198"/>
      <c r="AJ161" s="198"/>
      <c r="AK161" s="198"/>
      <c r="AL161" s="198"/>
      <c r="AM161" s="198"/>
      <c r="AN161" s="198"/>
      <c r="AO161" s="198"/>
      <c r="AP161" s="198"/>
      <c r="AQ161" s="198"/>
      <c r="AR161" s="198"/>
      <c r="AS161" s="69"/>
      <c r="AT161" s="200"/>
      <c r="AU161" s="200"/>
      <c r="AV161" s="200"/>
      <c r="AW161" s="200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</row>
    <row r="162" spans="1:71" s="363" customFormat="1" ht="24" customHeight="1">
      <c r="A162" s="188">
        <v>22</v>
      </c>
      <c r="B162" s="230"/>
      <c r="C162" s="221"/>
      <c r="D162" s="222"/>
      <c r="E162" s="450"/>
      <c r="F162" s="450"/>
      <c r="G162" s="450"/>
      <c r="H162" s="450"/>
      <c r="I162" s="450"/>
      <c r="J162" s="450"/>
      <c r="K162" s="450"/>
      <c r="L162" s="450"/>
      <c r="M162" s="450"/>
      <c r="N162" s="451"/>
      <c r="O162" s="69"/>
      <c r="P162" s="69"/>
      <c r="Q162" s="69"/>
      <c r="R162" s="69"/>
      <c r="S162" s="69"/>
      <c r="T162" s="69"/>
      <c r="U162" s="198"/>
      <c r="V162" s="69"/>
      <c r="W162" s="198"/>
      <c r="X162" s="198"/>
      <c r="Y162" s="199"/>
      <c r="Z162" s="198"/>
      <c r="AA162" s="69"/>
      <c r="AB162" s="69"/>
      <c r="AC162" s="198"/>
      <c r="AD162" s="198"/>
      <c r="AE162" s="198"/>
      <c r="AF162" s="198"/>
      <c r="AG162" s="198"/>
      <c r="AH162" s="198"/>
      <c r="AI162" s="198"/>
      <c r="AJ162" s="198"/>
      <c r="AK162" s="198"/>
      <c r="AL162" s="198"/>
      <c r="AM162" s="198"/>
      <c r="AN162" s="198"/>
      <c r="AO162" s="198"/>
      <c r="AP162" s="198"/>
      <c r="AQ162" s="198"/>
      <c r="AR162" s="198"/>
      <c r="AS162" s="69"/>
      <c r="AT162" s="200"/>
      <c r="AU162" s="200"/>
      <c r="AV162" s="200"/>
      <c r="AW162" s="200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</row>
    <row r="163" spans="1:71" s="363" customFormat="1" ht="24" customHeight="1">
      <c r="A163" s="188">
        <v>23</v>
      </c>
      <c r="B163" s="230"/>
      <c r="C163" s="221"/>
      <c r="D163" s="222"/>
      <c r="E163" s="450"/>
      <c r="F163" s="450"/>
      <c r="G163" s="450"/>
      <c r="H163" s="450"/>
      <c r="I163" s="450"/>
      <c r="J163" s="450"/>
      <c r="K163" s="450"/>
      <c r="L163" s="450"/>
      <c r="M163" s="450"/>
      <c r="N163" s="451"/>
      <c r="O163" s="69"/>
      <c r="P163" s="69"/>
      <c r="Q163" s="69"/>
      <c r="R163" s="69"/>
      <c r="S163" s="69"/>
      <c r="T163" s="69"/>
      <c r="U163" s="198"/>
      <c r="V163" s="69"/>
      <c r="W163" s="198"/>
      <c r="X163" s="198"/>
      <c r="Y163" s="199"/>
      <c r="Z163" s="198"/>
      <c r="AA163" s="69"/>
      <c r="AB163" s="69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69"/>
      <c r="AT163" s="200"/>
      <c r="AU163" s="200"/>
      <c r="AV163" s="200"/>
      <c r="AW163" s="200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</row>
    <row r="164" spans="1:71" ht="24" customHeight="1">
      <c r="A164" s="188">
        <v>24</v>
      </c>
      <c r="B164" s="230"/>
      <c r="C164" s="221"/>
      <c r="D164" s="222"/>
      <c r="E164" s="223"/>
      <c r="F164" s="223"/>
      <c r="G164" s="223"/>
      <c r="H164" s="223"/>
      <c r="I164" s="223"/>
      <c r="J164" s="223"/>
      <c r="K164" s="223"/>
      <c r="L164" s="223"/>
      <c r="M164" s="223"/>
      <c r="N164" s="224"/>
      <c r="O164" s="69"/>
      <c r="P164" s="69"/>
      <c r="Q164" s="69"/>
      <c r="R164" s="69"/>
      <c r="S164" s="69"/>
      <c r="T164" s="69"/>
      <c r="U164" s="198"/>
      <c r="V164" s="69"/>
      <c r="W164" s="198"/>
      <c r="X164" s="198"/>
      <c r="Y164" s="199"/>
      <c r="Z164" s="198"/>
      <c r="AA164" s="69"/>
      <c r="AB164" s="69"/>
      <c r="AC164" s="198"/>
      <c r="AD164" s="198"/>
      <c r="AE164" s="198"/>
      <c r="AF164" s="198"/>
      <c r="AG164" s="198"/>
      <c r="AH164" s="198"/>
      <c r="AI164" s="198"/>
      <c r="AJ164" s="198"/>
      <c r="AK164" s="198"/>
      <c r="AL164" s="198"/>
      <c r="AM164" s="198"/>
      <c r="AN164" s="198"/>
      <c r="AO164" s="198"/>
      <c r="AP164" s="198"/>
      <c r="AQ164" s="198"/>
      <c r="AR164" s="198"/>
      <c r="AS164" s="69"/>
      <c r="AT164" s="200"/>
      <c r="AU164" s="200"/>
      <c r="AV164" s="200"/>
      <c r="AW164" s="200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</row>
    <row r="165" spans="1:71" ht="24" customHeight="1" thickBot="1">
      <c r="A165" s="188">
        <v>25</v>
      </c>
      <c r="B165" s="231"/>
      <c r="C165" s="232"/>
      <c r="D165" s="233"/>
      <c r="E165" s="234"/>
      <c r="F165" s="234"/>
      <c r="G165" s="234"/>
      <c r="H165" s="234"/>
      <c r="I165" s="234"/>
      <c r="J165" s="234"/>
      <c r="K165" s="234"/>
      <c r="L165" s="234"/>
      <c r="M165" s="234"/>
      <c r="N165" s="235"/>
      <c r="O165" s="69"/>
      <c r="P165" s="69"/>
      <c r="Q165" s="69"/>
      <c r="R165" s="69"/>
      <c r="S165" s="69"/>
      <c r="T165" s="69"/>
      <c r="U165" s="198"/>
      <c r="V165" s="69"/>
      <c r="W165" s="198"/>
      <c r="X165" s="198"/>
      <c r="Y165" s="199"/>
      <c r="Z165" s="198"/>
      <c r="AA165" s="69"/>
      <c r="AB165" s="69"/>
      <c r="AC165" s="198"/>
      <c r="AD165" s="198"/>
      <c r="AE165" s="198"/>
      <c r="AF165" s="198"/>
      <c r="AG165" s="198"/>
      <c r="AH165" s="198"/>
      <c r="AI165" s="198"/>
      <c r="AJ165" s="198"/>
      <c r="AK165" s="198"/>
      <c r="AL165" s="198"/>
      <c r="AM165" s="198"/>
      <c r="AN165" s="198"/>
      <c r="AO165" s="198"/>
      <c r="AP165" s="198"/>
      <c r="AQ165" s="198"/>
      <c r="AR165" s="198"/>
      <c r="AS165" s="69"/>
      <c r="AT165" s="200"/>
      <c r="AU165" s="200"/>
      <c r="AV165" s="200"/>
      <c r="AW165" s="200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</row>
    <row r="166" spans="1:71" ht="24" customHeight="1" thickBot="1">
      <c r="A166" s="191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69"/>
      <c r="P166" s="69"/>
      <c r="Q166" s="69"/>
      <c r="R166" s="69"/>
      <c r="S166" s="69"/>
      <c r="T166" s="69"/>
      <c r="U166" s="198"/>
      <c r="V166" s="69"/>
      <c r="W166" s="198"/>
      <c r="X166" s="198"/>
      <c r="Y166" s="199"/>
      <c r="Z166" s="198"/>
      <c r="AA166" s="69"/>
      <c r="AB166" s="69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69"/>
      <c r="AT166" s="200"/>
      <c r="AU166" s="200"/>
      <c r="AV166" s="200"/>
      <c r="AW166" s="200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</row>
    <row r="167" spans="1:71" ht="24" customHeight="1">
      <c r="A167" s="192" t="s">
        <v>48</v>
      </c>
      <c r="B167" s="236"/>
      <c r="C167" s="236"/>
      <c r="D167" s="236"/>
      <c r="E167" s="236"/>
      <c r="F167" s="237"/>
      <c r="G167" s="567" t="s">
        <v>49</v>
      </c>
      <c r="H167" s="568"/>
      <c r="I167" s="568"/>
      <c r="J167" s="568"/>
      <c r="K167" s="568"/>
      <c r="L167" s="568"/>
      <c r="M167" s="568"/>
      <c r="N167" s="569"/>
      <c r="O167" s="69"/>
      <c r="P167" s="69"/>
      <c r="Q167" s="69"/>
      <c r="R167" s="69"/>
      <c r="S167" s="69"/>
      <c r="T167" s="69"/>
      <c r="U167" s="198"/>
      <c r="V167" s="69"/>
      <c r="W167" s="198"/>
      <c r="X167" s="198"/>
      <c r="Y167" s="199"/>
      <c r="Z167" s="198"/>
      <c r="AA167" s="69"/>
      <c r="AB167" s="69"/>
      <c r="AC167" s="198"/>
      <c r="AD167" s="198"/>
      <c r="AE167" s="198"/>
      <c r="AF167" s="198"/>
      <c r="AG167" s="198"/>
      <c r="AH167" s="198"/>
      <c r="AI167" s="198"/>
      <c r="AJ167" s="198"/>
      <c r="AK167" s="198"/>
      <c r="AL167" s="198"/>
      <c r="AM167" s="198"/>
      <c r="AN167" s="198"/>
      <c r="AO167" s="198"/>
      <c r="AP167" s="198"/>
      <c r="AQ167" s="198"/>
      <c r="AR167" s="198"/>
      <c r="AS167" s="69"/>
      <c r="AT167" s="200"/>
      <c r="AU167" s="200"/>
      <c r="AV167" s="200"/>
      <c r="AW167" s="200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</row>
    <row r="168" spans="1:71" ht="24" customHeight="1">
      <c r="A168" s="193" t="s">
        <v>51</v>
      </c>
      <c r="B168" s="240" t="s">
        <v>21</v>
      </c>
      <c r="C168" s="241" t="s">
        <v>22</v>
      </c>
      <c r="D168" s="241" t="s">
        <v>23</v>
      </c>
      <c r="E168" s="242" t="s">
        <v>52</v>
      </c>
      <c r="F168" s="243"/>
      <c r="G168" s="244" t="s">
        <v>51</v>
      </c>
      <c r="H168" s="240" t="s">
        <v>53</v>
      </c>
      <c r="I168" s="544" t="s">
        <v>22</v>
      </c>
      <c r="J168" s="545"/>
      <c r="K168" s="546"/>
      <c r="L168" s="547" t="s">
        <v>23</v>
      </c>
      <c r="M168" s="548"/>
      <c r="N168" s="245" t="s">
        <v>52</v>
      </c>
      <c r="O168" s="69"/>
      <c r="P168" s="69"/>
      <c r="Q168" s="69"/>
      <c r="R168" s="69"/>
      <c r="S168" s="69"/>
      <c r="T168" s="69"/>
      <c r="U168" s="198"/>
      <c r="V168" s="69"/>
      <c r="W168" s="198"/>
      <c r="X168" s="198"/>
      <c r="Y168" s="199"/>
      <c r="Z168" s="198"/>
      <c r="AA168" s="69"/>
      <c r="AB168" s="69"/>
      <c r="AC168" s="198"/>
      <c r="AD168" s="198"/>
      <c r="AE168" s="198"/>
      <c r="AF168" s="198"/>
      <c r="AG168" s="198"/>
      <c r="AH168" s="198"/>
      <c r="AI168" s="198"/>
      <c r="AJ168" s="198"/>
      <c r="AK168" s="198"/>
      <c r="AL168" s="198"/>
      <c r="AM168" s="198"/>
      <c r="AN168" s="198"/>
      <c r="AO168" s="198"/>
      <c r="AP168" s="198"/>
      <c r="AQ168" s="198"/>
      <c r="AR168" s="198"/>
      <c r="AS168" s="69"/>
      <c r="AT168" s="200"/>
      <c r="AU168" s="200"/>
      <c r="AV168" s="200"/>
      <c r="AW168" s="200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</row>
    <row r="169" spans="1:71" ht="24" customHeight="1">
      <c r="A169" s="194" t="s">
        <v>54</v>
      </c>
      <c r="B169" s="223"/>
      <c r="C169" s="223"/>
      <c r="D169" s="223"/>
      <c r="E169" s="196"/>
      <c r="F169" s="246"/>
      <c r="G169" s="194" t="s">
        <v>54</v>
      </c>
      <c r="H169" s="223"/>
      <c r="I169" s="544"/>
      <c r="J169" s="545"/>
      <c r="K169" s="546"/>
      <c r="L169" s="547"/>
      <c r="M169" s="548"/>
      <c r="N169" s="247"/>
      <c r="O169" s="69"/>
      <c r="P169" s="69"/>
      <c r="Q169" s="69"/>
      <c r="R169" s="69"/>
      <c r="S169" s="69"/>
      <c r="T169" s="69"/>
      <c r="U169" s="198"/>
      <c r="V169" s="69"/>
      <c r="W169" s="198"/>
      <c r="X169" s="198"/>
      <c r="Y169" s="199"/>
      <c r="Z169" s="198"/>
      <c r="AA169" s="69"/>
      <c r="AB169" s="69"/>
      <c r="AC169" s="198"/>
      <c r="AD169" s="198"/>
      <c r="AE169" s="198"/>
      <c r="AF169" s="198"/>
      <c r="AG169" s="198"/>
      <c r="AH169" s="198"/>
      <c r="AI169" s="198"/>
      <c r="AJ169" s="198"/>
      <c r="AK169" s="198"/>
      <c r="AL169" s="198"/>
      <c r="AM169" s="198"/>
      <c r="AN169" s="198"/>
      <c r="AO169" s="198"/>
      <c r="AP169" s="198"/>
      <c r="AQ169" s="198"/>
      <c r="AR169" s="198"/>
      <c r="AS169" s="69"/>
      <c r="AT169" s="200"/>
      <c r="AU169" s="200"/>
      <c r="AV169" s="200"/>
      <c r="AW169" s="200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</row>
    <row r="170" spans="1:71" ht="24" customHeight="1">
      <c r="A170" s="194" t="s">
        <v>57</v>
      </c>
      <c r="B170" s="223"/>
      <c r="C170" s="223"/>
      <c r="D170" s="223"/>
      <c r="E170" s="196"/>
      <c r="F170" s="246"/>
      <c r="G170" s="194" t="s">
        <v>57</v>
      </c>
      <c r="H170" s="223"/>
      <c r="I170" s="544"/>
      <c r="J170" s="545"/>
      <c r="K170" s="546"/>
      <c r="L170" s="547"/>
      <c r="M170" s="548"/>
      <c r="N170" s="247"/>
      <c r="O170" s="69"/>
      <c r="P170" s="69"/>
      <c r="Q170" s="69"/>
      <c r="R170" s="69"/>
      <c r="S170" s="69"/>
      <c r="T170" s="69"/>
      <c r="U170" s="198"/>
      <c r="V170" s="69"/>
      <c r="W170" s="198"/>
      <c r="X170" s="198"/>
      <c r="Y170" s="199"/>
      <c r="Z170" s="198"/>
      <c r="AA170" s="69"/>
      <c r="AB170" s="69"/>
      <c r="AC170" s="198"/>
      <c r="AD170" s="198"/>
      <c r="AE170" s="198"/>
      <c r="AF170" s="198"/>
      <c r="AG170" s="198"/>
      <c r="AH170" s="198"/>
      <c r="AI170" s="198"/>
      <c r="AJ170" s="198"/>
      <c r="AK170" s="198"/>
      <c r="AL170" s="198"/>
      <c r="AM170" s="198"/>
      <c r="AN170" s="198"/>
      <c r="AO170" s="198"/>
      <c r="AP170" s="198"/>
      <c r="AQ170" s="198"/>
      <c r="AR170" s="198"/>
      <c r="AS170" s="69"/>
      <c r="AT170" s="200"/>
      <c r="AU170" s="200"/>
      <c r="AV170" s="200"/>
      <c r="AW170" s="200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</row>
    <row r="171" spans="1:71" ht="24" customHeight="1">
      <c r="A171" s="194" t="s">
        <v>59</v>
      </c>
      <c r="B171" s="223"/>
      <c r="C171" s="223"/>
      <c r="D171" s="223"/>
      <c r="E171" s="196"/>
      <c r="F171" s="246"/>
      <c r="G171" s="194" t="s">
        <v>59</v>
      </c>
      <c r="H171" s="223"/>
      <c r="I171" s="544"/>
      <c r="J171" s="545"/>
      <c r="K171" s="546"/>
      <c r="L171" s="547"/>
      <c r="M171" s="548"/>
      <c r="N171" s="247"/>
      <c r="O171" s="69"/>
      <c r="P171" s="69"/>
      <c r="Q171" s="69"/>
      <c r="R171" s="69"/>
      <c r="S171" s="69"/>
      <c r="T171" s="69"/>
      <c r="U171" s="198"/>
      <c r="V171" s="69"/>
      <c r="W171" s="198"/>
      <c r="X171" s="198"/>
      <c r="Y171" s="199"/>
      <c r="Z171" s="198"/>
      <c r="AA171" s="69"/>
      <c r="AB171" s="69"/>
      <c r="AC171" s="198"/>
      <c r="AD171" s="198"/>
      <c r="AE171" s="198"/>
      <c r="AF171" s="198"/>
      <c r="AG171" s="198"/>
      <c r="AH171" s="198"/>
      <c r="AI171" s="198"/>
      <c r="AJ171" s="198"/>
      <c r="AK171" s="198"/>
      <c r="AL171" s="198"/>
      <c r="AM171" s="198"/>
      <c r="AN171" s="198"/>
      <c r="AO171" s="198"/>
      <c r="AP171" s="198"/>
      <c r="AQ171" s="198"/>
      <c r="AR171" s="198"/>
      <c r="AS171" s="69"/>
      <c r="AT171" s="200"/>
      <c r="AU171" s="200"/>
      <c r="AV171" s="200"/>
      <c r="AW171" s="200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</row>
    <row r="172" spans="1:71" ht="24" customHeight="1">
      <c r="A172" s="194" t="s">
        <v>61</v>
      </c>
      <c r="B172" s="223"/>
      <c r="C172" s="223"/>
      <c r="D172" s="223"/>
      <c r="E172" s="196"/>
      <c r="F172" s="246"/>
      <c r="G172" s="194" t="s">
        <v>61</v>
      </c>
      <c r="H172" s="223"/>
      <c r="I172" s="544"/>
      <c r="J172" s="545"/>
      <c r="K172" s="546"/>
      <c r="L172" s="547"/>
      <c r="M172" s="548"/>
      <c r="N172" s="247"/>
      <c r="O172" s="69"/>
      <c r="P172" s="69"/>
      <c r="Q172" s="69"/>
      <c r="R172" s="69"/>
      <c r="S172" s="69"/>
      <c r="T172" s="69"/>
      <c r="U172" s="198"/>
      <c r="V172" s="69"/>
      <c r="W172" s="198"/>
      <c r="X172" s="198"/>
      <c r="Y172" s="199"/>
      <c r="Z172" s="198"/>
      <c r="AA172" s="69"/>
      <c r="AB172" s="69"/>
      <c r="AC172" s="198"/>
      <c r="AD172" s="198"/>
      <c r="AE172" s="198"/>
      <c r="AF172" s="198"/>
      <c r="AG172" s="198"/>
      <c r="AH172" s="198"/>
      <c r="AI172" s="198"/>
      <c r="AJ172" s="198"/>
      <c r="AK172" s="198"/>
      <c r="AL172" s="198"/>
      <c r="AM172" s="198"/>
      <c r="AN172" s="198"/>
      <c r="AO172" s="198"/>
      <c r="AP172" s="198"/>
      <c r="AQ172" s="198"/>
      <c r="AR172" s="198"/>
      <c r="AS172" s="69"/>
      <c r="AT172" s="200"/>
      <c r="AU172" s="200"/>
      <c r="AV172" s="200"/>
      <c r="AW172" s="200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</row>
    <row r="173" spans="1:71" ht="24" customHeight="1">
      <c r="A173" s="194" t="s">
        <v>62</v>
      </c>
      <c r="B173" s="223"/>
      <c r="C173" s="223"/>
      <c r="D173" s="223"/>
      <c r="E173" s="196"/>
      <c r="F173" s="246"/>
      <c r="G173" s="194" t="s">
        <v>62</v>
      </c>
      <c r="H173" s="223"/>
      <c r="I173" s="544"/>
      <c r="J173" s="545"/>
      <c r="K173" s="546"/>
      <c r="L173" s="547"/>
      <c r="M173" s="548"/>
      <c r="N173" s="247"/>
      <c r="O173" s="69"/>
      <c r="P173" s="69"/>
      <c r="Q173" s="69"/>
      <c r="R173" s="69"/>
      <c r="S173" s="69"/>
      <c r="T173" s="69"/>
      <c r="U173" s="198"/>
      <c r="V173" s="69"/>
      <c r="W173" s="198"/>
      <c r="X173" s="198"/>
      <c r="Y173" s="199"/>
      <c r="Z173" s="198"/>
      <c r="AA173" s="69"/>
      <c r="AB173" s="69"/>
      <c r="AC173" s="198"/>
      <c r="AD173" s="198"/>
      <c r="AE173" s="198"/>
      <c r="AF173" s="198"/>
      <c r="AG173" s="198"/>
      <c r="AH173" s="198"/>
      <c r="AI173" s="198"/>
      <c r="AJ173" s="198"/>
      <c r="AK173" s="198"/>
      <c r="AL173" s="198"/>
      <c r="AM173" s="198"/>
      <c r="AN173" s="198"/>
      <c r="AO173" s="198"/>
      <c r="AP173" s="198"/>
      <c r="AQ173" s="198"/>
      <c r="AR173" s="198"/>
      <c r="AS173" s="69"/>
      <c r="AT173" s="200"/>
      <c r="AU173" s="200"/>
      <c r="AV173" s="200"/>
      <c r="AW173" s="200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</row>
    <row r="174" spans="1:71" ht="24" customHeight="1">
      <c r="A174" s="194" t="s">
        <v>63</v>
      </c>
      <c r="B174" s="223"/>
      <c r="C174" s="223"/>
      <c r="D174" s="223"/>
      <c r="E174" s="196"/>
      <c r="F174" s="246"/>
      <c r="G174" s="194" t="s">
        <v>63</v>
      </c>
      <c r="H174" s="223"/>
      <c r="I174" s="544"/>
      <c r="J174" s="545"/>
      <c r="K174" s="546"/>
      <c r="L174" s="547"/>
      <c r="M174" s="548"/>
      <c r="N174" s="247"/>
      <c r="O174" s="69"/>
      <c r="P174" s="69"/>
      <c r="Q174" s="69"/>
      <c r="R174" s="69"/>
      <c r="S174" s="69"/>
      <c r="T174" s="69"/>
      <c r="U174" s="198"/>
      <c r="V174" s="69"/>
      <c r="W174" s="198"/>
      <c r="X174" s="198"/>
      <c r="Y174" s="199"/>
      <c r="Z174" s="198"/>
      <c r="AA174" s="69"/>
      <c r="AB174" s="69"/>
      <c r="AC174" s="198"/>
      <c r="AD174" s="198"/>
      <c r="AE174" s="198"/>
      <c r="AF174" s="198"/>
      <c r="AG174" s="198"/>
      <c r="AH174" s="198"/>
      <c r="AI174" s="198"/>
      <c r="AJ174" s="198"/>
      <c r="AK174" s="198"/>
      <c r="AL174" s="198"/>
      <c r="AM174" s="198"/>
      <c r="AN174" s="198"/>
      <c r="AO174" s="198"/>
      <c r="AP174" s="198"/>
      <c r="AQ174" s="198"/>
      <c r="AR174" s="198"/>
      <c r="AS174" s="69"/>
      <c r="AT174" s="200"/>
      <c r="AU174" s="200"/>
      <c r="AV174" s="200"/>
      <c r="AW174" s="200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</row>
    <row r="175" spans="1:71" ht="24" customHeight="1">
      <c r="A175" s="194" t="s">
        <v>64</v>
      </c>
      <c r="B175" s="223"/>
      <c r="C175" s="223"/>
      <c r="D175" s="223"/>
      <c r="E175" s="196"/>
      <c r="F175" s="246"/>
      <c r="G175" s="194" t="s">
        <v>64</v>
      </c>
      <c r="H175" s="223"/>
      <c r="I175" s="544"/>
      <c r="J175" s="545"/>
      <c r="K175" s="546"/>
      <c r="L175" s="547"/>
      <c r="M175" s="548"/>
      <c r="N175" s="247"/>
      <c r="O175" s="69"/>
      <c r="P175" s="69"/>
      <c r="Q175" s="69"/>
      <c r="R175" s="69"/>
      <c r="S175" s="69"/>
      <c r="T175" s="69"/>
      <c r="U175" s="198"/>
      <c r="V175" s="69"/>
      <c r="W175" s="198"/>
      <c r="X175" s="198"/>
      <c r="Y175" s="199"/>
      <c r="Z175" s="198"/>
      <c r="AA175" s="69"/>
      <c r="AB175" s="69"/>
      <c r="AC175" s="198"/>
      <c r="AD175" s="198"/>
      <c r="AE175" s="198"/>
      <c r="AF175" s="198"/>
      <c r="AG175" s="198"/>
      <c r="AH175" s="198"/>
      <c r="AI175" s="198"/>
      <c r="AJ175" s="198"/>
      <c r="AK175" s="198"/>
      <c r="AL175" s="198"/>
      <c r="AM175" s="198"/>
      <c r="AN175" s="198"/>
      <c r="AO175" s="198"/>
      <c r="AP175" s="198"/>
      <c r="AQ175" s="198"/>
      <c r="AR175" s="198"/>
      <c r="AS175" s="69"/>
      <c r="AT175" s="200"/>
      <c r="AU175" s="200"/>
      <c r="AV175" s="200"/>
      <c r="AW175" s="200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</row>
    <row r="176" spans="1:71" s="310" customFormat="1" ht="24" customHeight="1" thickBot="1">
      <c r="A176" s="195" t="s">
        <v>65</v>
      </c>
      <c r="B176" s="234"/>
      <c r="C176" s="234"/>
      <c r="D176" s="234"/>
      <c r="E176" s="249"/>
      <c r="F176" s="246"/>
      <c r="G176" s="195" t="s">
        <v>65</v>
      </c>
      <c r="H176" s="234"/>
      <c r="I176" s="549"/>
      <c r="J176" s="550"/>
      <c r="K176" s="551"/>
      <c r="L176" s="552"/>
      <c r="M176" s="553"/>
      <c r="N176" s="250"/>
      <c r="O176" s="69"/>
      <c r="P176" s="69"/>
      <c r="Q176" s="69"/>
      <c r="R176" s="69"/>
      <c r="S176" s="69"/>
      <c r="T176" s="69"/>
      <c r="U176" s="198"/>
      <c r="V176" s="69"/>
      <c r="W176" s="198"/>
      <c r="X176" s="198"/>
      <c r="Y176" s="199"/>
      <c r="Z176" s="198"/>
      <c r="AA176" s="69"/>
      <c r="AB176" s="69"/>
      <c r="AC176" s="198"/>
      <c r="AD176" s="198"/>
      <c r="AE176" s="198"/>
      <c r="AF176" s="198"/>
      <c r="AG176" s="198"/>
      <c r="AH176" s="198"/>
      <c r="AI176" s="198"/>
      <c r="AJ176" s="198"/>
      <c r="AK176" s="198"/>
      <c r="AL176" s="198"/>
      <c r="AM176" s="198"/>
      <c r="AN176" s="198"/>
      <c r="AO176" s="198"/>
      <c r="AP176" s="198"/>
      <c r="AQ176" s="198"/>
      <c r="AR176" s="198"/>
      <c r="AS176" s="69"/>
      <c r="AT176" s="200"/>
      <c r="AU176" s="200"/>
      <c r="AV176" s="200"/>
      <c r="AW176" s="200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</row>
    <row r="177" spans="1:71" s="310" customFormat="1" ht="24" customHeight="1">
      <c r="A177" s="69"/>
      <c r="B177" s="69"/>
      <c r="C177" s="69"/>
      <c r="D177" s="69"/>
      <c r="E177" s="69"/>
      <c r="F177" s="76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198"/>
      <c r="V177" s="69"/>
      <c r="W177" s="198"/>
      <c r="X177" s="198"/>
      <c r="Y177" s="199"/>
      <c r="Z177" s="198"/>
      <c r="AA177" s="69"/>
      <c r="AB177" s="69"/>
      <c r="AC177" s="198"/>
      <c r="AD177" s="198"/>
      <c r="AE177" s="198"/>
      <c r="AF177" s="198"/>
      <c r="AG177" s="198"/>
      <c r="AH177" s="198"/>
      <c r="AI177" s="198"/>
      <c r="AJ177" s="198"/>
      <c r="AK177" s="198"/>
      <c r="AL177" s="198"/>
      <c r="AM177" s="198"/>
      <c r="AN177" s="198"/>
      <c r="AO177" s="198"/>
      <c r="AP177" s="198"/>
      <c r="AQ177" s="198"/>
      <c r="AR177" s="198"/>
      <c r="AS177" s="69"/>
      <c r="AT177" s="200"/>
      <c r="AU177" s="200"/>
      <c r="AV177" s="200"/>
      <c r="AW177" s="200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</row>
    <row r="178" spans="1:71" s="310" customFormat="1" ht="24" customHeight="1">
      <c r="A178" s="196" t="s">
        <v>66</v>
      </c>
      <c r="B178" s="252"/>
      <c r="C178" s="196" t="s">
        <v>67</v>
      </c>
      <c r="D178" s="253"/>
      <c r="E178" s="253"/>
      <c r="F178" s="253"/>
      <c r="G178" s="253"/>
      <c r="H178" s="254"/>
      <c r="I178" s="223" t="s">
        <v>68</v>
      </c>
      <c r="J178" s="196" t="s">
        <v>69</v>
      </c>
      <c r="K178" s="252"/>
      <c r="L178" s="253"/>
      <c r="M178" s="253"/>
      <c r="N178" s="254"/>
      <c r="O178" s="69"/>
      <c r="P178" s="69"/>
      <c r="Q178" s="69"/>
      <c r="R178" s="69"/>
      <c r="S178" s="69"/>
      <c r="T178" s="69"/>
      <c r="U178" s="198"/>
      <c r="V178" s="69"/>
      <c r="W178" s="198"/>
      <c r="X178" s="198"/>
      <c r="Y178" s="199"/>
      <c r="Z178" s="198"/>
      <c r="AA178" s="69"/>
      <c r="AB178" s="69"/>
      <c r="AC178" s="198"/>
      <c r="AD178" s="198"/>
      <c r="AE178" s="198"/>
      <c r="AF178" s="198"/>
      <c r="AG178" s="198"/>
      <c r="AH178" s="198"/>
      <c r="AI178" s="198"/>
      <c r="AJ178" s="198"/>
      <c r="AK178" s="198"/>
      <c r="AL178" s="198"/>
      <c r="AM178" s="198"/>
      <c r="AN178" s="198"/>
      <c r="AO178" s="198"/>
      <c r="AP178" s="198"/>
      <c r="AQ178" s="198"/>
      <c r="AR178" s="198"/>
      <c r="AS178" s="69"/>
      <c r="AT178" s="200"/>
      <c r="AU178" s="200"/>
      <c r="AV178" s="200"/>
      <c r="AW178" s="200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</row>
    <row r="179" spans="1:71" s="310" customFormat="1" ht="24" customHeight="1">
      <c r="A179" s="197"/>
      <c r="B179" s="259"/>
      <c r="C179" s="260"/>
      <c r="D179" s="261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69"/>
      <c r="P179" s="69"/>
      <c r="Q179" s="69"/>
      <c r="R179" s="69"/>
      <c r="S179" s="69"/>
      <c r="T179" s="69"/>
      <c r="U179" s="198"/>
      <c r="V179" s="69"/>
      <c r="W179" s="198"/>
      <c r="X179" s="198"/>
      <c r="Y179" s="199"/>
      <c r="Z179" s="198"/>
      <c r="AA179" s="69"/>
      <c r="AB179" s="69"/>
      <c r="AC179" s="198"/>
      <c r="AD179" s="198"/>
      <c r="AE179" s="198"/>
      <c r="AF179" s="198"/>
      <c r="AG179" s="198"/>
      <c r="AH179" s="198"/>
      <c r="AI179" s="198"/>
      <c r="AJ179" s="198"/>
      <c r="AK179" s="198"/>
      <c r="AL179" s="198"/>
      <c r="AM179" s="198"/>
      <c r="AN179" s="198"/>
      <c r="AO179" s="198"/>
      <c r="AP179" s="198"/>
      <c r="AQ179" s="198"/>
      <c r="AR179" s="198"/>
      <c r="AS179" s="69"/>
      <c r="AT179" s="200"/>
      <c r="AU179" s="200"/>
      <c r="AV179" s="200"/>
      <c r="AW179" s="200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</row>
    <row r="180" spans="1:71" s="310" customFormat="1" ht="24" customHeight="1">
      <c r="A180" s="197"/>
      <c r="B180" s="259"/>
      <c r="C180" s="260"/>
      <c r="D180" s="261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69"/>
      <c r="P180" s="69"/>
      <c r="Q180" s="69"/>
      <c r="R180" s="69"/>
      <c r="S180" s="69"/>
      <c r="T180" s="69"/>
      <c r="U180" s="198"/>
      <c r="V180" s="69"/>
      <c r="W180" s="198"/>
      <c r="X180" s="198"/>
      <c r="Y180" s="199"/>
      <c r="Z180" s="198"/>
      <c r="AA180" s="69"/>
      <c r="AB180" s="69"/>
      <c r="AC180" s="198"/>
      <c r="AD180" s="198"/>
      <c r="AE180" s="198"/>
      <c r="AF180" s="198"/>
      <c r="AG180" s="198"/>
      <c r="AH180" s="198"/>
      <c r="AI180" s="198"/>
      <c r="AJ180" s="198"/>
      <c r="AK180" s="198"/>
      <c r="AL180" s="198"/>
      <c r="AM180" s="198"/>
      <c r="AN180" s="198"/>
      <c r="AO180" s="198"/>
      <c r="AP180" s="198"/>
      <c r="AQ180" s="198"/>
      <c r="AR180" s="198"/>
      <c r="AS180" s="69"/>
      <c r="AT180" s="200"/>
      <c r="AU180" s="200"/>
      <c r="AV180" s="200"/>
      <c r="AW180" s="200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</row>
    <row r="181" spans="1:71" s="310" customFormat="1" ht="24" customHeight="1">
      <c r="A181" s="69">
        <v>17</v>
      </c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198"/>
      <c r="V181" s="69"/>
      <c r="W181" s="198"/>
      <c r="X181" s="198"/>
      <c r="Y181" s="199"/>
      <c r="Z181" s="198"/>
      <c r="AA181" s="69"/>
      <c r="AB181" s="69"/>
      <c r="AC181" s="198"/>
      <c r="AD181" s="198"/>
      <c r="AE181" s="198"/>
      <c r="AF181" s="198"/>
      <c r="AG181" s="198"/>
      <c r="AH181" s="198"/>
      <c r="AI181" s="198"/>
      <c r="AJ181" s="198"/>
      <c r="AK181" s="198"/>
      <c r="AL181" s="198"/>
      <c r="AM181" s="198"/>
      <c r="AN181" s="198"/>
      <c r="AO181" s="198"/>
      <c r="AP181" s="198"/>
      <c r="AQ181" s="198"/>
      <c r="AR181" s="198"/>
      <c r="AS181" s="69"/>
      <c r="AT181" s="200"/>
      <c r="AU181" s="200"/>
      <c r="AV181" s="200"/>
      <c r="AW181" s="200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</row>
    <row r="182" spans="1:71" s="310" customFormat="1" ht="24" customHeight="1">
      <c r="A182" s="184" t="s">
        <v>0</v>
      </c>
      <c r="B182" s="201"/>
      <c r="C182" s="202"/>
      <c r="D182" s="203" t="s">
        <v>1</v>
      </c>
      <c r="E182" s="204">
        <f>VLOOKUP($A$181,$V$4:$BJ$40,4)</f>
        <v>14.15</v>
      </c>
      <c r="F182" s="205"/>
      <c r="G182" s="206" t="s">
        <v>2</v>
      </c>
      <c r="H182" s="201" t="str">
        <f>Teamsetup!$B$19</f>
        <v>-</v>
      </c>
      <c r="I182" s="201"/>
      <c r="J182" s="202"/>
      <c r="K182" s="207" t="s">
        <v>3</v>
      </c>
      <c r="L182" s="208"/>
      <c r="M182" s="208"/>
      <c r="N182" s="209"/>
      <c r="O182" s="69"/>
      <c r="P182" s="69"/>
      <c r="Q182" s="69"/>
      <c r="R182" s="69"/>
      <c r="S182" s="69"/>
      <c r="T182" s="69"/>
      <c r="U182" s="198"/>
      <c r="V182" s="69"/>
      <c r="W182" s="198"/>
      <c r="X182" s="198"/>
      <c r="Y182" s="199"/>
      <c r="Z182" s="198"/>
      <c r="AA182" s="69"/>
      <c r="AB182" s="69"/>
      <c r="AC182" s="198"/>
      <c r="AD182" s="198"/>
      <c r="AE182" s="198"/>
      <c r="AF182" s="198"/>
      <c r="AG182" s="198"/>
      <c r="AH182" s="198"/>
      <c r="AI182" s="198"/>
      <c r="AJ182" s="198"/>
      <c r="AK182" s="198"/>
      <c r="AL182" s="198"/>
      <c r="AM182" s="198"/>
      <c r="AN182" s="198"/>
      <c r="AO182" s="198"/>
      <c r="AP182" s="198"/>
      <c r="AQ182" s="198"/>
      <c r="AR182" s="198"/>
      <c r="AS182" s="69"/>
      <c r="AT182" s="200"/>
      <c r="AU182" s="200"/>
      <c r="AV182" s="200"/>
      <c r="AW182" s="200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</row>
    <row r="183" spans="1:71" s="310" customFormat="1" ht="24" customHeight="1" thickBot="1">
      <c r="A183" s="185" t="s">
        <v>4</v>
      </c>
      <c r="B183" s="299"/>
      <c r="C183" s="211" t="str">
        <f>VLOOKUP($A$226,$V$4:$BJ$40,2)</f>
        <v>Shot</v>
      </c>
      <c r="D183" s="212" t="str">
        <f>VLOOKUP($A$181,$V$4:$AT$33,24)</f>
        <v>Sen Women</v>
      </c>
      <c r="E183" s="205"/>
      <c r="F183" s="205" t="s">
        <v>5</v>
      </c>
      <c r="G183" s="565" t="str">
        <f>Teamsetup!$D$19</f>
        <v>-</v>
      </c>
      <c r="H183" s="566"/>
      <c r="I183" s="205"/>
      <c r="J183" s="213" t="s">
        <v>6</v>
      </c>
      <c r="K183" s="214"/>
      <c r="L183" s="215"/>
      <c r="M183" s="554" t="str">
        <f>IF(Teamsetup!$C$13=6,VLOOKUP($A$181,$V$4:$AQ$39,6),IF(Teamsetup!$C$13&lt;&gt;6,VLOOKUP($A$181,$V$4:$AQ$39,7)))</f>
        <v>-</v>
      </c>
      <c r="N183" s="555" t="str">
        <f>IF($Q$6=6,VLOOKUP($A$1,$V$4:$AQ$39,6),IF($Q$6&lt;&gt;6,VLOOKUP($A$1,$V$4:$AQ$39,7)))</f>
        <v>-</v>
      </c>
      <c r="O183" s="69"/>
      <c r="P183" s="69"/>
      <c r="Q183" s="69"/>
      <c r="R183" s="69"/>
      <c r="S183" s="69"/>
      <c r="T183" s="69"/>
      <c r="U183" s="198"/>
      <c r="V183" s="69"/>
      <c r="W183" s="198"/>
      <c r="X183" s="198"/>
      <c r="Y183" s="199"/>
      <c r="Z183" s="198"/>
      <c r="AA183" s="69"/>
      <c r="AB183" s="69"/>
      <c r="AC183" s="198"/>
      <c r="AD183" s="198"/>
      <c r="AE183" s="198"/>
      <c r="AF183" s="198"/>
      <c r="AG183" s="198"/>
      <c r="AH183" s="198"/>
      <c r="AI183" s="198"/>
      <c r="AJ183" s="198"/>
      <c r="AK183" s="198"/>
      <c r="AL183" s="198"/>
      <c r="AM183" s="198"/>
      <c r="AN183" s="198"/>
      <c r="AO183" s="198"/>
      <c r="AP183" s="198"/>
      <c r="AQ183" s="198"/>
      <c r="AR183" s="198"/>
      <c r="AS183" s="69"/>
      <c r="AT183" s="200"/>
      <c r="AU183" s="200"/>
      <c r="AV183" s="200"/>
      <c r="AW183" s="200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</row>
    <row r="184" spans="1:71" s="310" customFormat="1" ht="24" customHeight="1">
      <c r="A184" s="186"/>
      <c r="B184" s="216"/>
      <c r="C184" s="217" t="s">
        <v>11</v>
      </c>
      <c r="D184" s="218" t="str">
        <f>VLOOKUP($A$181,$V$4:$BJ$40,5)</f>
        <v>4kg</v>
      </c>
      <c r="E184" s="556" t="s">
        <v>12</v>
      </c>
      <c r="F184" s="557"/>
      <c r="G184" s="556" t="s">
        <v>13</v>
      </c>
      <c r="H184" s="557"/>
      <c r="I184" s="556" t="s">
        <v>14</v>
      </c>
      <c r="J184" s="557"/>
      <c r="K184" s="558" t="s">
        <v>15</v>
      </c>
      <c r="L184" s="559"/>
      <c r="M184" s="560" t="s">
        <v>16</v>
      </c>
      <c r="N184" s="542" t="s">
        <v>17</v>
      </c>
      <c r="O184" s="69"/>
      <c r="P184" s="69"/>
      <c r="Q184" s="69"/>
      <c r="R184" s="69"/>
      <c r="S184" s="69"/>
      <c r="T184" s="69"/>
      <c r="U184" s="198"/>
      <c r="V184" s="69"/>
      <c r="W184" s="198"/>
      <c r="X184" s="198"/>
      <c r="Y184" s="199"/>
      <c r="Z184" s="198"/>
      <c r="AA184" s="69"/>
      <c r="AB184" s="69"/>
      <c r="AC184" s="198"/>
      <c r="AD184" s="198"/>
      <c r="AE184" s="198"/>
      <c r="AF184" s="198"/>
      <c r="AG184" s="198"/>
      <c r="AH184" s="198"/>
      <c r="AI184" s="198"/>
      <c r="AJ184" s="198"/>
      <c r="AK184" s="198"/>
      <c r="AL184" s="198"/>
      <c r="AM184" s="198"/>
      <c r="AN184" s="198"/>
      <c r="AO184" s="198"/>
      <c r="AP184" s="198"/>
      <c r="AQ184" s="198"/>
      <c r="AR184" s="198"/>
      <c r="AS184" s="69"/>
      <c r="AT184" s="200"/>
      <c r="AU184" s="200"/>
      <c r="AV184" s="200"/>
      <c r="AW184" s="200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</row>
    <row r="185" spans="1:71" s="310" customFormat="1" ht="24" customHeight="1">
      <c r="A185" s="187"/>
      <c r="B185" s="219" t="s">
        <v>21</v>
      </c>
      <c r="C185" s="220" t="s">
        <v>22</v>
      </c>
      <c r="D185" s="220" t="s">
        <v>23</v>
      </c>
      <c r="E185" s="562" t="s">
        <v>24</v>
      </c>
      <c r="F185" s="563"/>
      <c r="G185" s="562" t="s">
        <v>24</v>
      </c>
      <c r="H185" s="563"/>
      <c r="I185" s="562" t="s">
        <v>24</v>
      </c>
      <c r="J185" s="563"/>
      <c r="K185" s="562" t="s">
        <v>24</v>
      </c>
      <c r="L185" s="563"/>
      <c r="M185" s="561"/>
      <c r="N185" s="543"/>
      <c r="O185" s="69"/>
      <c r="P185" s="69"/>
      <c r="Q185" s="69"/>
      <c r="R185" s="69"/>
      <c r="S185" s="69"/>
      <c r="T185" s="69"/>
      <c r="U185" s="198"/>
      <c r="V185" s="69"/>
      <c r="W185" s="198"/>
      <c r="X185" s="198"/>
      <c r="Y185" s="199"/>
      <c r="Z185" s="198"/>
      <c r="AA185" s="69"/>
      <c r="AB185" s="69"/>
      <c r="AC185" s="198"/>
      <c r="AD185" s="198"/>
      <c r="AE185" s="198"/>
      <c r="AF185" s="198"/>
      <c r="AG185" s="198"/>
      <c r="AH185" s="198"/>
      <c r="AI185" s="198"/>
      <c r="AJ185" s="198"/>
      <c r="AK185" s="198"/>
      <c r="AL185" s="198"/>
      <c r="AM185" s="198"/>
      <c r="AN185" s="198"/>
      <c r="AO185" s="198"/>
      <c r="AP185" s="198"/>
      <c r="AQ185" s="198"/>
      <c r="AR185" s="198"/>
      <c r="AS185" s="69"/>
      <c r="AT185" s="200"/>
      <c r="AU185" s="200"/>
      <c r="AV185" s="200"/>
      <c r="AW185" s="200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</row>
    <row r="186" spans="1:71" s="310" customFormat="1" ht="24" customHeight="1">
      <c r="A186" s="188">
        <v>1</v>
      </c>
      <c r="B186" s="205" t="str">
        <f>VLOOKUP($A$181,$V$4:$BJ$40,8)</f>
        <v>-</v>
      </c>
      <c r="C186" s="221"/>
      <c r="D186" s="222" t="str">
        <f>VLOOKUP($A$181,$V$4:$BJ$40,16)</f>
        <v>-</v>
      </c>
      <c r="E186" s="305"/>
      <c r="F186" s="305"/>
      <c r="G186" s="305"/>
      <c r="H186" s="305"/>
      <c r="I186" s="305"/>
      <c r="J186" s="305"/>
      <c r="K186" s="305"/>
      <c r="L186" s="305"/>
      <c r="M186" s="305"/>
      <c r="N186" s="306"/>
      <c r="O186" s="69"/>
      <c r="P186" s="69"/>
      <c r="Q186" s="69"/>
      <c r="R186" s="69"/>
      <c r="S186" s="69"/>
      <c r="T186" s="69"/>
      <c r="U186" s="198"/>
      <c r="V186" s="69"/>
      <c r="W186" s="198"/>
      <c r="X186" s="198"/>
      <c r="Y186" s="199"/>
      <c r="Z186" s="198"/>
      <c r="AA186" s="69"/>
      <c r="AB186" s="69"/>
      <c r="AC186" s="198"/>
      <c r="AD186" s="198"/>
      <c r="AE186" s="198"/>
      <c r="AF186" s="198"/>
      <c r="AG186" s="198"/>
      <c r="AH186" s="198"/>
      <c r="AI186" s="198"/>
      <c r="AJ186" s="198"/>
      <c r="AK186" s="198"/>
      <c r="AL186" s="198"/>
      <c r="AM186" s="198"/>
      <c r="AN186" s="198"/>
      <c r="AO186" s="198"/>
      <c r="AP186" s="198"/>
      <c r="AQ186" s="198"/>
      <c r="AR186" s="198"/>
      <c r="AS186" s="69"/>
      <c r="AT186" s="200"/>
      <c r="AU186" s="200"/>
      <c r="AV186" s="200"/>
      <c r="AW186" s="200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</row>
    <row r="187" spans="1:71" s="310" customFormat="1" ht="24" customHeight="1">
      <c r="A187" s="188">
        <v>2</v>
      </c>
      <c r="B187" s="205" t="str">
        <f>VLOOKUP($A$181,$V$4:$BJ$40,9)</f>
        <v>-</v>
      </c>
      <c r="C187" s="221"/>
      <c r="D187" s="205" t="str">
        <f>VLOOKUP($A$181,$V$4:$BJ$40,17)</f>
        <v>-</v>
      </c>
      <c r="E187" s="305"/>
      <c r="F187" s="305"/>
      <c r="G187" s="305"/>
      <c r="H187" s="305"/>
      <c r="I187" s="305"/>
      <c r="J187" s="305"/>
      <c r="K187" s="305"/>
      <c r="L187" s="305"/>
      <c r="M187" s="305"/>
      <c r="N187" s="306"/>
      <c r="O187" s="69"/>
      <c r="P187" s="69"/>
      <c r="Q187" s="69"/>
      <c r="R187" s="69"/>
      <c r="S187" s="69"/>
      <c r="T187" s="69"/>
      <c r="U187" s="198"/>
      <c r="V187" s="69"/>
      <c r="W187" s="198"/>
      <c r="X187" s="198"/>
      <c r="Y187" s="199"/>
      <c r="Z187" s="198"/>
      <c r="AA187" s="69"/>
      <c r="AB187" s="69"/>
      <c r="AC187" s="198"/>
      <c r="AD187" s="198"/>
      <c r="AE187" s="198"/>
      <c r="AF187" s="198"/>
      <c r="AG187" s="198"/>
      <c r="AH187" s="198"/>
      <c r="AI187" s="198"/>
      <c r="AJ187" s="198"/>
      <c r="AK187" s="198"/>
      <c r="AL187" s="198"/>
      <c r="AM187" s="198"/>
      <c r="AN187" s="198"/>
      <c r="AO187" s="198"/>
      <c r="AP187" s="198"/>
      <c r="AQ187" s="198"/>
      <c r="AR187" s="198"/>
      <c r="AS187" s="69"/>
      <c r="AT187" s="200"/>
      <c r="AU187" s="200"/>
      <c r="AV187" s="200"/>
      <c r="AW187" s="200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</row>
    <row r="188" spans="1:71" s="310" customFormat="1" ht="24" customHeight="1">
      <c r="A188" s="188">
        <v>3</v>
      </c>
      <c r="B188" s="205" t="str">
        <f>VLOOKUP($A$181,$V$4:$BJ$40,10)</f>
        <v>-</v>
      </c>
      <c r="C188" s="221"/>
      <c r="D188" s="205" t="str">
        <f>VLOOKUP($A$181,$V$4:$BJ$40,18)</f>
        <v>-</v>
      </c>
      <c r="E188" s="305"/>
      <c r="F188" s="305"/>
      <c r="G188" s="305"/>
      <c r="H188" s="305"/>
      <c r="I188" s="305"/>
      <c r="J188" s="305"/>
      <c r="K188" s="305"/>
      <c r="L188" s="305"/>
      <c r="M188" s="305"/>
      <c r="N188" s="306"/>
      <c r="O188" s="69"/>
      <c r="P188" s="69"/>
      <c r="Q188" s="69"/>
      <c r="R188" s="69"/>
      <c r="S188" s="69"/>
      <c r="T188" s="69"/>
      <c r="U188" s="198"/>
      <c r="V188" s="69"/>
      <c r="W188" s="198"/>
      <c r="X188" s="198"/>
      <c r="Y188" s="199"/>
      <c r="Z188" s="198"/>
      <c r="AA188" s="69"/>
      <c r="AB188" s="69"/>
      <c r="AC188" s="198"/>
      <c r="AD188" s="198"/>
      <c r="AE188" s="198"/>
      <c r="AF188" s="198"/>
      <c r="AG188" s="198"/>
      <c r="AH188" s="198"/>
      <c r="AI188" s="198"/>
      <c r="AJ188" s="198"/>
      <c r="AK188" s="198"/>
      <c r="AL188" s="198"/>
      <c r="AM188" s="198"/>
      <c r="AN188" s="198"/>
      <c r="AO188" s="198"/>
      <c r="AP188" s="198"/>
      <c r="AQ188" s="198"/>
      <c r="AR188" s="198"/>
      <c r="AS188" s="69"/>
      <c r="AT188" s="200"/>
      <c r="AU188" s="200"/>
      <c r="AV188" s="200"/>
      <c r="AW188" s="200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</row>
    <row r="189" spans="1:71" s="310" customFormat="1" ht="24" customHeight="1">
      <c r="A189" s="188">
        <v>4</v>
      </c>
      <c r="B189" s="205" t="str">
        <f>VLOOKUP($A$181,$V$4:$BJ$40,11)</f>
        <v>-</v>
      </c>
      <c r="C189" s="221"/>
      <c r="D189" s="205" t="str">
        <f>VLOOKUP($A$181,$V$4:$BJ$40,19)</f>
        <v>-</v>
      </c>
      <c r="E189" s="305"/>
      <c r="F189" s="305"/>
      <c r="G189" s="305"/>
      <c r="H189" s="305"/>
      <c r="I189" s="305"/>
      <c r="J189" s="305"/>
      <c r="K189" s="305"/>
      <c r="L189" s="305"/>
      <c r="M189" s="305"/>
      <c r="N189" s="306"/>
      <c r="O189" s="69"/>
      <c r="P189" s="69"/>
      <c r="Q189" s="69"/>
      <c r="R189" s="69"/>
      <c r="S189" s="69"/>
      <c r="T189" s="69"/>
      <c r="U189" s="198"/>
      <c r="V189" s="69"/>
      <c r="W189" s="198"/>
      <c r="X189" s="198"/>
      <c r="Y189" s="199"/>
      <c r="Z189" s="198"/>
      <c r="AA189" s="69"/>
      <c r="AB189" s="69"/>
      <c r="AC189" s="198"/>
      <c r="AD189" s="198"/>
      <c r="AE189" s="198"/>
      <c r="AF189" s="198"/>
      <c r="AG189" s="198"/>
      <c r="AH189" s="198"/>
      <c r="AI189" s="198"/>
      <c r="AJ189" s="198"/>
      <c r="AK189" s="198"/>
      <c r="AL189" s="198"/>
      <c r="AM189" s="198"/>
      <c r="AN189" s="198"/>
      <c r="AO189" s="198"/>
      <c r="AP189" s="198"/>
      <c r="AQ189" s="198"/>
      <c r="AR189" s="198"/>
      <c r="AS189" s="69"/>
      <c r="AT189" s="200"/>
      <c r="AU189" s="200"/>
      <c r="AV189" s="200"/>
      <c r="AW189" s="200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</row>
    <row r="190" spans="1:71" s="310" customFormat="1" ht="24" customHeight="1">
      <c r="A190" s="188">
        <v>5</v>
      </c>
      <c r="B190" s="205" t="str">
        <f>VLOOKUP($A$181,$V$4:$BJ$40,12)</f>
        <v>-</v>
      </c>
      <c r="C190" s="221"/>
      <c r="D190" s="205" t="str">
        <f>VLOOKUP($A$181,$V$4:$BJ$40,20)</f>
        <v>-</v>
      </c>
      <c r="E190" s="305"/>
      <c r="F190" s="305"/>
      <c r="G190" s="305"/>
      <c r="H190" s="305"/>
      <c r="I190" s="305"/>
      <c r="J190" s="305"/>
      <c r="K190" s="305"/>
      <c r="L190" s="305"/>
      <c r="M190" s="305"/>
      <c r="N190" s="306"/>
      <c r="O190" s="69"/>
      <c r="P190" s="69"/>
      <c r="Q190" s="69"/>
      <c r="R190" s="69"/>
      <c r="S190" s="69"/>
      <c r="T190" s="69"/>
      <c r="U190" s="198"/>
      <c r="V190" s="69"/>
      <c r="W190" s="198"/>
      <c r="X190" s="198"/>
      <c r="Y190" s="199"/>
      <c r="Z190" s="198"/>
      <c r="AA190" s="69"/>
      <c r="AB190" s="69"/>
      <c r="AC190" s="198"/>
      <c r="AD190" s="198"/>
      <c r="AE190" s="198"/>
      <c r="AF190" s="198"/>
      <c r="AG190" s="198"/>
      <c r="AH190" s="198"/>
      <c r="AI190" s="198"/>
      <c r="AJ190" s="198"/>
      <c r="AK190" s="198"/>
      <c r="AL190" s="198"/>
      <c r="AM190" s="198"/>
      <c r="AN190" s="198"/>
      <c r="AO190" s="198"/>
      <c r="AP190" s="198"/>
      <c r="AQ190" s="198"/>
      <c r="AR190" s="198"/>
      <c r="AS190" s="69"/>
      <c r="AT190" s="200"/>
      <c r="AU190" s="200"/>
      <c r="AV190" s="200"/>
      <c r="AW190" s="200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  <c r="BQ190" s="69"/>
      <c r="BR190" s="69"/>
      <c r="BS190" s="69"/>
    </row>
    <row r="191" spans="1:71" s="310" customFormat="1" ht="24" customHeight="1">
      <c r="A191" s="188">
        <v>6</v>
      </c>
      <c r="B191" s="205" t="str">
        <f>VLOOKUP($A$181,$V$4:$BJ$40,13)</f>
        <v>-</v>
      </c>
      <c r="C191" s="221"/>
      <c r="D191" s="205" t="str">
        <f>VLOOKUP($A$181,$V$4:$BJ$40,21)</f>
        <v>-</v>
      </c>
      <c r="E191" s="305"/>
      <c r="F191" s="305"/>
      <c r="G191" s="305"/>
      <c r="H191" s="305"/>
      <c r="I191" s="305"/>
      <c r="J191" s="305"/>
      <c r="K191" s="305"/>
      <c r="L191" s="305"/>
      <c r="M191" s="305"/>
      <c r="N191" s="306"/>
      <c r="O191" s="69"/>
      <c r="P191" s="69"/>
      <c r="Q191" s="69"/>
      <c r="R191" s="69"/>
      <c r="S191" s="69"/>
      <c r="T191" s="69"/>
      <c r="U191" s="198"/>
      <c r="V191" s="69"/>
      <c r="W191" s="198"/>
      <c r="X191" s="198"/>
      <c r="Y191" s="199"/>
      <c r="Z191" s="198"/>
      <c r="AA191" s="69"/>
      <c r="AB191" s="69"/>
      <c r="AC191" s="198"/>
      <c r="AD191" s="198"/>
      <c r="AE191" s="198"/>
      <c r="AF191" s="198"/>
      <c r="AG191" s="198"/>
      <c r="AH191" s="198"/>
      <c r="AI191" s="198"/>
      <c r="AJ191" s="198"/>
      <c r="AK191" s="198"/>
      <c r="AL191" s="198"/>
      <c r="AM191" s="198"/>
      <c r="AN191" s="198"/>
      <c r="AO191" s="198"/>
      <c r="AP191" s="198"/>
      <c r="AQ191" s="198"/>
      <c r="AR191" s="198"/>
      <c r="AS191" s="69"/>
      <c r="AT191" s="200"/>
      <c r="AU191" s="200"/>
      <c r="AV191" s="200"/>
      <c r="AW191" s="200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</row>
    <row r="192" spans="1:71" s="310" customFormat="1" ht="24" customHeight="1">
      <c r="A192" s="188">
        <v>7</v>
      </c>
      <c r="B192" s="205" t="str">
        <f>VLOOKUP($A$181,$V$4:$BJ$40,14)</f>
        <v>-</v>
      </c>
      <c r="C192" s="221"/>
      <c r="D192" s="205" t="str">
        <f>VLOOKUP($A$181,$V$4:$BJ$40,22)</f>
        <v>-</v>
      </c>
      <c r="E192" s="305"/>
      <c r="F192" s="305"/>
      <c r="G192" s="305"/>
      <c r="H192" s="305"/>
      <c r="I192" s="305"/>
      <c r="J192" s="305"/>
      <c r="K192" s="305"/>
      <c r="L192" s="305"/>
      <c r="M192" s="305"/>
      <c r="N192" s="306"/>
      <c r="O192" s="69"/>
      <c r="P192" s="69"/>
      <c r="Q192" s="69"/>
      <c r="R192" s="69"/>
      <c r="S192" s="69"/>
      <c r="T192" s="69"/>
      <c r="U192" s="198"/>
      <c r="V192" s="69"/>
      <c r="W192" s="198"/>
      <c r="X192" s="198"/>
      <c r="Y192" s="199"/>
      <c r="Z192" s="198"/>
      <c r="AA192" s="69"/>
      <c r="AB192" s="69"/>
      <c r="AC192" s="198"/>
      <c r="AD192" s="198"/>
      <c r="AE192" s="198"/>
      <c r="AF192" s="198"/>
      <c r="AG192" s="198"/>
      <c r="AH192" s="198"/>
      <c r="AI192" s="198"/>
      <c r="AJ192" s="198"/>
      <c r="AK192" s="198"/>
      <c r="AL192" s="198"/>
      <c r="AM192" s="198"/>
      <c r="AN192" s="198"/>
      <c r="AO192" s="198"/>
      <c r="AP192" s="198"/>
      <c r="AQ192" s="198"/>
      <c r="AR192" s="198"/>
      <c r="AS192" s="69"/>
      <c r="AT192" s="200"/>
      <c r="AU192" s="200"/>
      <c r="AV192" s="200"/>
      <c r="AW192" s="200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</row>
    <row r="193" spans="1:71" s="310" customFormat="1" ht="24" customHeight="1">
      <c r="A193" s="188">
        <v>8</v>
      </c>
      <c r="B193" s="205" t="str">
        <f>VLOOKUP($A$181,$V$4:$BJ$40,15)</f>
        <v>-</v>
      </c>
      <c r="C193" s="221"/>
      <c r="D193" s="221" t="str">
        <f>VLOOKUP($A$181,$V$4:$BJ$40,23)</f>
        <v>-</v>
      </c>
      <c r="E193" s="305"/>
      <c r="F193" s="305"/>
      <c r="G193" s="305"/>
      <c r="H193" s="305"/>
      <c r="I193" s="305"/>
      <c r="J193" s="305"/>
      <c r="K193" s="305"/>
      <c r="L193" s="305"/>
      <c r="M193" s="305"/>
      <c r="N193" s="306"/>
      <c r="O193" s="69"/>
      <c r="P193" s="69"/>
      <c r="Q193" s="69"/>
      <c r="R193" s="69"/>
      <c r="S193" s="69"/>
      <c r="T193" s="69"/>
      <c r="U193" s="198"/>
      <c r="V193" s="69"/>
      <c r="W193" s="198"/>
      <c r="X193" s="198"/>
      <c r="Y193" s="199"/>
      <c r="Z193" s="198"/>
      <c r="AA193" s="69"/>
      <c r="AB193" s="69"/>
      <c r="AC193" s="198"/>
      <c r="AD193" s="198"/>
      <c r="AE193" s="198"/>
      <c r="AF193" s="198"/>
      <c r="AG193" s="198"/>
      <c r="AH193" s="198"/>
      <c r="AI193" s="198"/>
      <c r="AJ193" s="198"/>
      <c r="AK193" s="198"/>
      <c r="AL193" s="198"/>
      <c r="AM193" s="198"/>
      <c r="AN193" s="198"/>
      <c r="AO193" s="198"/>
      <c r="AP193" s="198"/>
      <c r="AQ193" s="198"/>
      <c r="AR193" s="198"/>
      <c r="AS193" s="69"/>
      <c r="AT193" s="200"/>
      <c r="AU193" s="200"/>
      <c r="AV193" s="200"/>
      <c r="AW193" s="200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</row>
    <row r="194" spans="1:71" s="310" customFormat="1" ht="24" customHeight="1">
      <c r="A194" s="188">
        <v>9</v>
      </c>
      <c r="B194" s="205" t="str">
        <f>CONCATENATE(VLOOKUP($A$181,$V$4:$BJ$40,8),(VLOOKUP($A$181,$V$4:$BJ$40,8)))</f>
        <v>--</v>
      </c>
      <c r="C194" s="221"/>
      <c r="D194" s="221" t="str">
        <f>VLOOKUP($A$181,$V$4:$BJ$40,16)</f>
        <v>-</v>
      </c>
      <c r="E194" s="305"/>
      <c r="F194" s="305"/>
      <c r="G194" s="305"/>
      <c r="H194" s="305"/>
      <c r="I194" s="305"/>
      <c r="J194" s="305"/>
      <c r="K194" s="305"/>
      <c r="L194" s="305"/>
      <c r="M194" s="305"/>
      <c r="N194" s="306"/>
      <c r="O194" s="69"/>
      <c r="P194" s="69"/>
      <c r="Q194" s="69"/>
      <c r="R194" s="69"/>
      <c r="S194" s="69"/>
      <c r="T194" s="69"/>
      <c r="U194" s="198"/>
      <c r="V194" s="69"/>
      <c r="W194" s="198"/>
      <c r="X194" s="198"/>
      <c r="Y194" s="199"/>
      <c r="Z194" s="198"/>
      <c r="AA194" s="69"/>
      <c r="AB194" s="69"/>
      <c r="AC194" s="198"/>
      <c r="AD194" s="198"/>
      <c r="AE194" s="198"/>
      <c r="AF194" s="198"/>
      <c r="AG194" s="198"/>
      <c r="AH194" s="198"/>
      <c r="AI194" s="198"/>
      <c r="AJ194" s="198"/>
      <c r="AK194" s="198"/>
      <c r="AL194" s="198"/>
      <c r="AM194" s="198"/>
      <c r="AN194" s="198"/>
      <c r="AO194" s="198"/>
      <c r="AP194" s="198"/>
      <c r="AQ194" s="198"/>
      <c r="AR194" s="198"/>
      <c r="AS194" s="69"/>
      <c r="AT194" s="200"/>
      <c r="AU194" s="200"/>
      <c r="AV194" s="200"/>
      <c r="AW194" s="200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</row>
    <row r="195" spans="1:71" s="310" customFormat="1" ht="24" customHeight="1">
      <c r="A195" s="188">
        <v>10</v>
      </c>
      <c r="B195" s="205" t="str">
        <f>CONCATENATE(VLOOKUP($A$181,$V$4:$BJ$40,9),(VLOOKUP($A$181,$V$4:$BJ$40,9)))</f>
        <v>--</v>
      </c>
      <c r="C195" s="221"/>
      <c r="D195" s="221" t="str">
        <f>VLOOKUP($A$181,$V$4:$BJ$40,17)</f>
        <v>-</v>
      </c>
      <c r="E195" s="305"/>
      <c r="F195" s="305"/>
      <c r="G195" s="305"/>
      <c r="H195" s="305"/>
      <c r="I195" s="305"/>
      <c r="J195" s="305"/>
      <c r="K195" s="305"/>
      <c r="L195" s="305"/>
      <c r="M195" s="305"/>
      <c r="N195" s="306"/>
      <c r="O195" s="69"/>
      <c r="P195" s="69"/>
      <c r="Q195" s="69"/>
      <c r="R195" s="69"/>
      <c r="S195" s="69"/>
      <c r="T195" s="69"/>
      <c r="U195" s="198"/>
      <c r="V195" s="69"/>
      <c r="W195" s="198"/>
      <c r="X195" s="198"/>
      <c r="Y195" s="199"/>
      <c r="Z195" s="198"/>
      <c r="AA195" s="69"/>
      <c r="AB195" s="69"/>
      <c r="AC195" s="198"/>
      <c r="AD195" s="198"/>
      <c r="AE195" s="198"/>
      <c r="AF195" s="198"/>
      <c r="AG195" s="198"/>
      <c r="AH195" s="198"/>
      <c r="AI195" s="198"/>
      <c r="AJ195" s="198"/>
      <c r="AK195" s="198"/>
      <c r="AL195" s="198"/>
      <c r="AM195" s="198"/>
      <c r="AN195" s="198"/>
      <c r="AO195" s="198"/>
      <c r="AP195" s="198"/>
      <c r="AQ195" s="198"/>
      <c r="AR195" s="198"/>
      <c r="AS195" s="69"/>
      <c r="AT195" s="200"/>
      <c r="AU195" s="200"/>
      <c r="AV195" s="200"/>
      <c r="AW195" s="200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</row>
    <row r="196" spans="1:71" s="310" customFormat="1" ht="24" customHeight="1">
      <c r="A196" s="188">
        <v>11</v>
      </c>
      <c r="B196" s="205" t="str">
        <f>CONCATENATE(VLOOKUP($A$181,$V$4:$BJ$40,10),(VLOOKUP($A$181,$V$4:$BJ$40,10)))</f>
        <v>--</v>
      </c>
      <c r="C196" s="221"/>
      <c r="D196" s="228" t="str">
        <f>VLOOKUP($A$181,$V$4:$BJ$40,18)</f>
        <v>-</v>
      </c>
      <c r="E196" s="305"/>
      <c r="F196" s="305"/>
      <c r="G196" s="305"/>
      <c r="H196" s="305"/>
      <c r="I196" s="305"/>
      <c r="J196" s="305"/>
      <c r="K196" s="305"/>
      <c r="L196" s="305"/>
      <c r="M196" s="305"/>
      <c r="N196" s="306"/>
      <c r="O196" s="69"/>
      <c r="P196" s="69"/>
      <c r="Q196" s="69"/>
      <c r="R196" s="69"/>
      <c r="S196" s="69"/>
      <c r="T196" s="69"/>
      <c r="U196" s="198"/>
      <c r="V196" s="69"/>
      <c r="W196" s="198"/>
      <c r="X196" s="198"/>
      <c r="Y196" s="199"/>
      <c r="Z196" s="198"/>
      <c r="AA196" s="69"/>
      <c r="AB196" s="69"/>
      <c r="AC196" s="198"/>
      <c r="AD196" s="198"/>
      <c r="AE196" s="198"/>
      <c r="AF196" s="198"/>
      <c r="AG196" s="198"/>
      <c r="AH196" s="198"/>
      <c r="AI196" s="198"/>
      <c r="AJ196" s="198"/>
      <c r="AK196" s="198"/>
      <c r="AL196" s="198"/>
      <c r="AM196" s="198"/>
      <c r="AN196" s="198"/>
      <c r="AO196" s="198"/>
      <c r="AP196" s="198"/>
      <c r="AQ196" s="198"/>
      <c r="AR196" s="198"/>
      <c r="AS196" s="69"/>
      <c r="AT196" s="200"/>
      <c r="AU196" s="200"/>
      <c r="AV196" s="200"/>
      <c r="AW196" s="200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</row>
    <row r="197" spans="1:71" s="310" customFormat="1" ht="24" customHeight="1">
      <c r="A197" s="188">
        <v>12</v>
      </c>
      <c r="B197" s="205" t="str">
        <f>CONCATENATE(VLOOKUP($A$181,$V$4:$BJ$40,11),(VLOOKUP($A$181,$V$4:$BJ$40,11)))</f>
        <v>--</v>
      </c>
      <c r="C197" s="221"/>
      <c r="D197" s="221" t="str">
        <f>VLOOKUP($A$181,$V$4:$BJ$40,19)</f>
        <v>-</v>
      </c>
      <c r="E197" s="305"/>
      <c r="F197" s="305"/>
      <c r="G197" s="305"/>
      <c r="H197" s="305"/>
      <c r="I197" s="305"/>
      <c r="J197" s="305"/>
      <c r="K197" s="305"/>
      <c r="L197" s="305"/>
      <c r="M197" s="305"/>
      <c r="N197" s="306"/>
      <c r="O197" s="69"/>
      <c r="P197" s="69"/>
      <c r="Q197" s="69"/>
      <c r="R197" s="69"/>
      <c r="S197" s="69"/>
      <c r="T197" s="69"/>
      <c r="U197" s="198"/>
      <c r="V197" s="69"/>
      <c r="W197" s="198"/>
      <c r="X197" s="198"/>
      <c r="Y197" s="199"/>
      <c r="Z197" s="198"/>
      <c r="AA197" s="69"/>
      <c r="AB197" s="69"/>
      <c r="AC197" s="198"/>
      <c r="AD197" s="198"/>
      <c r="AE197" s="198"/>
      <c r="AF197" s="198"/>
      <c r="AG197" s="198"/>
      <c r="AH197" s="198"/>
      <c r="AI197" s="198"/>
      <c r="AJ197" s="198"/>
      <c r="AK197" s="198"/>
      <c r="AL197" s="198"/>
      <c r="AM197" s="198"/>
      <c r="AN197" s="198"/>
      <c r="AO197" s="198"/>
      <c r="AP197" s="198"/>
      <c r="AQ197" s="198"/>
      <c r="AR197" s="198"/>
      <c r="AS197" s="69"/>
      <c r="AT197" s="200"/>
      <c r="AU197" s="200"/>
      <c r="AV197" s="200"/>
      <c r="AW197" s="200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</row>
    <row r="198" spans="1:71" s="310" customFormat="1" ht="24" customHeight="1">
      <c r="A198" s="188">
        <v>13</v>
      </c>
      <c r="B198" s="205" t="str">
        <f>CONCATENATE(VLOOKUP($A$181,$V$4:$BJ$40,12),(VLOOKUP($A$181,$V$4:$BJ$40,12)))</f>
        <v>--</v>
      </c>
      <c r="C198" s="221"/>
      <c r="D198" s="221" t="str">
        <f>VLOOKUP($A$181,$V$4:$BJ$40,20)</f>
        <v>-</v>
      </c>
      <c r="E198" s="305"/>
      <c r="F198" s="305"/>
      <c r="G198" s="305"/>
      <c r="H198" s="305"/>
      <c r="I198" s="305"/>
      <c r="J198" s="305"/>
      <c r="K198" s="305"/>
      <c r="L198" s="305"/>
      <c r="M198" s="305"/>
      <c r="N198" s="306"/>
      <c r="O198" s="69"/>
      <c r="P198" s="69"/>
      <c r="Q198" s="69"/>
      <c r="R198" s="69"/>
      <c r="S198" s="69"/>
      <c r="T198" s="69"/>
      <c r="U198" s="198"/>
      <c r="V198" s="69"/>
      <c r="W198" s="198"/>
      <c r="X198" s="198"/>
      <c r="Y198" s="199"/>
      <c r="Z198" s="198"/>
      <c r="AA198" s="69"/>
      <c r="AB198" s="69"/>
      <c r="AC198" s="198"/>
      <c r="AD198" s="198"/>
      <c r="AE198" s="198"/>
      <c r="AF198" s="198"/>
      <c r="AG198" s="198"/>
      <c r="AH198" s="198"/>
      <c r="AI198" s="198"/>
      <c r="AJ198" s="198"/>
      <c r="AK198" s="198"/>
      <c r="AL198" s="198"/>
      <c r="AM198" s="198"/>
      <c r="AN198" s="198"/>
      <c r="AO198" s="198"/>
      <c r="AP198" s="198"/>
      <c r="AQ198" s="198"/>
      <c r="AR198" s="198"/>
      <c r="AS198" s="69"/>
      <c r="AT198" s="200"/>
      <c r="AU198" s="200"/>
      <c r="AV198" s="200"/>
      <c r="AW198" s="200"/>
      <c r="AX198" s="69"/>
      <c r="AY198" s="69"/>
      <c r="AZ198" s="69"/>
      <c r="BA198" s="69"/>
      <c r="BB198" s="69"/>
      <c r="BC198" s="69"/>
      <c r="BD198" s="69"/>
      <c r="BE198" s="69"/>
      <c r="BF198" s="69"/>
      <c r="BG198" s="69"/>
      <c r="BH198" s="69"/>
      <c r="BI198" s="69"/>
      <c r="BJ198" s="69"/>
      <c r="BK198" s="69"/>
      <c r="BL198" s="69"/>
      <c r="BM198" s="69"/>
      <c r="BN198" s="69"/>
      <c r="BO198" s="69"/>
      <c r="BP198" s="69"/>
      <c r="BQ198" s="69"/>
      <c r="BR198" s="69"/>
      <c r="BS198" s="69"/>
    </row>
    <row r="199" spans="1:71" s="310" customFormat="1" ht="24" customHeight="1">
      <c r="A199" s="188">
        <v>14</v>
      </c>
      <c r="B199" s="205" t="str">
        <f>CONCATENATE(VLOOKUP($A$181,$V$4:$BJ$40,13),(VLOOKUP($A$181,$V$4:$BJ$40,13)))</f>
        <v>--</v>
      </c>
      <c r="C199" s="221"/>
      <c r="D199" s="221" t="str">
        <f>VLOOKUP($A$181,$V$4:$BJ$40,21)</f>
        <v>-</v>
      </c>
      <c r="E199" s="305"/>
      <c r="F199" s="305"/>
      <c r="G199" s="305"/>
      <c r="H199" s="305"/>
      <c r="I199" s="305"/>
      <c r="J199" s="305"/>
      <c r="K199" s="305"/>
      <c r="L199" s="305"/>
      <c r="M199" s="305"/>
      <c r="N199" s="306"/>
      <c r="O199" s="69"/>
      <c r="P199" s="69"/>
      <c r="Q199" s="69"/>
      <c r="R199" s="69"/>
      <c r="S199" s="69"/>
      <c r="T199" s="69"/>
      <c r="U199" s="198"/>
      <c r="V199" s="69"/>
      <c r="W199" s="198"/>
      <c r="X199" s="198"/>
      <c r="Y199" s="199"/>
      <c r="Z199" s="198"/>
      <c r="AA199" s="69"/>
      <c r="AB199" s="69"/>
      <c r="AC199" s="198"/>
      <c r="AD199" s="198"/>
      <c r="AE199" s="198"/>
      <c r="AF199" s="198"/>
      <c r="AG199" s="198"/>
      <c r="AH199" s="198"/>
      <c r="AI199" s="198"/>
      <c r="AJ199" s="198"/>
      <c r="AK199" s="198"/>
      <c r="AL199" s="198"/>
      <c r="AM199" s="198"/>
      <c r="AN199" s="198"/>
      <c r="AO199" s="198"/>
      <c r="AP199" s="198"/>
      <c r="AQ199" s="198"/>
      <c r="AR199" s="198"/>
      <c r="AS199" s="69"/>
      <c r="AT199" s="200"/>
      <c r="AU199" s="200"/>
      <c r="AV199" s="200"/>
      <c r="AW199" s="200"/>
      <c r="AX199" s="69"/>
      <c r="AY199" s="69"/>
      <c r="AZ199" s="69"/>
      <c r="BA199" s="69"/>
      <c r="BB199" s="69"/>
      <c r="BC199" s="69"/>
      <c r="BD199" s="69"/>
      <c r="BE199" s="69"/>
      <c r="BF199" s="69"/>
      <c r="BG199" s="69"/>
      <c r="BH199" s="69"/>
      <c r="BI199" s="69"/>
      <c r="BJ199" s="69"/>
      <c r="BK199" s="69"/>
      <c r="BL199" s="69"/>
      <c r="BM199" s="69"/>
      <c r="BN199" s="69"/>
      <c r="BO199" s="69"/>
      <c r="BP199" s="69"/>
      <c r="BQ199" s="69"/>
      <c r="BR199" s="69"/>
      <c r="BS199" s="69"/>
    </row>
    <row r="200" spans="1:71" s="310" customFormat="1" ht="24" customHeight="1">
      <c r="A200" s="188">
        <v>15</v>
      </c>
      <c r="B200" s="230" t="str">
        <f>CONCATENATE(VLOOKUP($A$181,$V$4:$BJ$40,14),(VLOOKUP($A$181,$V$4:$BJ$40,14)))</f>
        <v>--</v>
      </c>
      <c r="C200" s="221"/>
      <c r="D200" s="222" t="str">
        <f>VLOOKUP($A$181,$V$4:$BJ$40,22)</f>
        <v>-</v>
      </c>
      <c r="E200" s="305"/>
      <c r="F200" s="305"/>
      <c r="G200" s="305"/>
      <c r="H200" s="305"/>
      <c r="I200" s="305"/>
      <c r="J200" s="305"/>
      <c r="K200" s="305"/>
      <c r="L200" s="305"/>
      <c r="M200" s="305"/>
      <c r="N200" s="306"/>
      <c r="O200" s="69"/>
      <c r="P200" s="69"/>
      <c r="Q200" s="69"/>
      <c r="R200" s="69"/>
      <c r="S200" s="69"/>
      <c r="T200" s="69"/>
      <c r="U200" s="198"/>
      <c r="V200" s="69"/>
      <c r="W200" s="198"/>
      <c r="X200" s="198"/>
      <c r="Y200" s="199"/>
      <c r="Z200" s="198"/>
      <c r="AA200" s="69"/>
      <c r="AB200" s="69"/>
      <c r="AC200" s="198"/>
      <c r="AD200" s="198"/>
      <c r="AE200" s="198"/>
      <c r="AF200" s="198"/>
      <c r="AG200" s="198"/>
      <c r="AH200" s="198"/>
      <c r="AI200" s="198"/>
      <c r="AJ200" s="198"/>
      <c r="AK200" s="198"/>
      <c r="AL200" s="198"/>
      <c r="AM200" s="198"/>
      <c r="AN200" s="198"/>
      <c r="AO200" s="198"/>
      <c r="AP200" s="198"/>
      <c r="AQ200" s="198"/>
      <c r="AR200" s="198"/>
      <c r="AS200" s="69"/>
      <c r="AT200" s="200"/>
      <c r="AU200" s="200"/>
      <c r="AV200" s="200"/>
      <c r="AW200" s="200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</row>
    <row r="201" spans="1:71" s="310" customFormat="1" ht="24" customHeight="1">
      <c r="A201" s="188">
        <v>16</v>
      </c>
      <c r="B201" s="230" t="str">
        <f>CONCATENATE(VLOOKUP($A$181,$V$4:$BJ$40,15),(VLOOKUP($A$181,$V$4:$BJ$40,15)))</f>
        <v>--</v>
      </c>
      <c r="C201" s="221"/>
      <c r="D201" s="222" t="str">
        <f>VLOOKUP($A$181,$V$4:$BJ$40,23)</f>
        <v>-</v>
      </c>
      <c r="E201" s="305"/>
      <c r="F201" s="305"/>
      <c r="G201" s="305"/>
      <c r="H201" s="305"/>
      <c r="I201" s="305"/>
      <c r="J201" s="305"/>
      <c r="K201" s="305"/>
      <c r="L201" s="305"/>
      <c r="M201" s="305"/>
      <c r="N201" s="306"/>
      <c r="O201" s="69"/>
      <c r="P201" s="69"/>
      <c r="Q201" s="69"/>
      <c r="R201" s="69"/>
      <c r="S201" s="69"/>
      <c r="T201" s="69"/>
      <c r="U201" s="198"/>
      <c r="V201" s="69"/>
      <c r="W201" s="198"/>
      <c r="X201" s="198"/>
      <c r="Y201" s="199"/>
      <c r="Z201" s="198"/>
      <c r="AA201" s="69"/>
      <c r="AB201" s="69"/>
      <c r="AC201" s="198"/>
      <c r="AD201" s="198"/>
      <c r="AE201" s="198"/>
      <c r="AF201" s="198"/>
      <c r="AG201" s="198"/>
      <c r="AH201" s="198"/>
      <c r="AI201" s="198"/>
      <c r="AJ201" s="198"/>
      <c r="AK201" s="198"/>
      <c r="AL201" s="198"/>
      <c r="AM201" s="198"/>
      <c r="AN201" s="198"/>
      <c r="AO201" s="198"/>
      <c r="AP201" s="198"/>
      <c r="AQ201" s="198"/>
      <c r="AR201" s="198"/>
      <c r="AS201" s="69"/>
      <c r="AT201" s="200"/>
      <c r="AU201" s="200"/>
      <c r="AV201" s="200"/>
      <c r="AW201" s="200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</row>
    <row r="202" spans="1:71" s="310" customFormat="1" ht="24" customHeight="1">
      <c r="A202" s="188">
        <v>17</v>
      </c>
      <c r="B202" s="230"/>
      <c r="C202" s="221"/>
      <c r="D202" s="222"/>
      <c r="E202" s="305"/>
      <c r="F202" s="305"/>
      <c r="G202" s="305"/>
      <c r="H202" s="305"/>
      <c r="I202" s="305"/>
      <c r="J202" s="305"/>
      <c r="K202" s="305"/>
      <c r="L202" s="305"/>
      <c r="M202" s="305"/>
      <c r="N202" s="306"/>
      <c r="O202" s="69"/>
      <c r="P202" s="69"/>
      <c r="Q202" s="69"/>
      <c r="R202" s="69"/>
      <c r="S202" s="69"/>
      <c r="T202" s="69"/>
      <c r="U202" s="198"/>
      <c r="V202" s="69"/>
      <c r="W202" s="198"/>
      <c r="X202" s="198"/>
      <c r="Y202" s="199"/>
      <c r="Z202" s="198"/>
      <c r="AA202" s="69"/>
      <c r="AB202" s="69"/>
      <c r="AC202" s="198"/>
      <c r="AD202" s="198"/>
      <c r="AE202" s="198"/>
      <c r="AF202" s="198"/>
      <c r="AG202" s="198"/>
      <c r="AH202" s="198"/>
      <c r="AI202" s="198"/>
      <c r="AJ202" s="198"/>
      <c r="AK202" s="198"/>
      <c r="AL202" s="198"/>
      <c r="AM202" s="198"/>
      <c r="AN202" s="198"/>
      <c r="AO202" s="198"/>
      <c r="AP202" s="198"/>
      <c r="AQ202" s="198"/>
      <c r="AR202" s="198"/>
      <c r="AS202" s="69"/>
      <c r="AT202" s="200"/>
      <c r="AU202" s="200"/>
      <c r="AV202" s="200"/>
      <c r="AW202" s="200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</row>
    <row r="203" spans="1:71" s="310" customFormat="1" ht="24" customHeight="1">
      <c r="A203" s="188">
        <v>18</v>
      </c>
      <c r="B203" s="230"/>
      <c r="C203" s="221"/>
      <c r="D203" s="222"/>
      <c r="E203" s="305"/>
      <c r="F203" s="305"/>
      <c r="G203" s="305"/>
      <c r="H203" s="305"/>
      <c r="I203" s="305"/>
      <c r="J203" s="305"/>
      <c r="K203" s="305"/>
      <c r="L203" s="305"/>
      <c r="M203" s="305"/>
      <c r="N203" s="306"/>
      <c r="O203" s="69"/>
      <c r="P203" s="69"/>
      <c r="Q203" s="69"/>
      <c r="R203" s="69"/>
      <c r="S203" s="69"/>
      <c r="T203" s="69"/>
      <c r="U203" s="198"/>
      <c r="V203" s="69"/>
      <c r="W203" s="198"/>
      <c r="X203" s="198"/>
      <c r="Y203" s="199"/>
      <c r="Z203" s="198"/>
      <c r="AA203" s="69"/>
      <c r="AB203" s="69"/>
      <c r="AC203" s="198"/>
      <c r="AD203" s="198"/>
      <c r="AE203" s="198"/>
      <c r="AF203" s="198"/>
      <c r="AG203" s="198"/>
      <c r="AH203" s="198"/>
      <c r="AI203" s="198"/>
      <c r="AJ203" s="198"/>
      <c r="AK203" s="198"/>
      <c r="AL203" s="198"/>
      <c r="AM203" s="198"/>
      <c r="AN203" s="198"/>
      <c r="AO203" s="198"/>
      <c r="AP203" s="198"/>
      <c r="AQ203" s="198"/>
      <c r="AR203" s="198"/>
      <c r="AS203" s="69"/>
      <c r="AT203" s="200"/>
      <c r="AU203" s="200"/>
      <c r="AV203" s="200"/>
      <c r="AW203" s="200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  <c r="BQ203" s="69"/>
      <c r="BR203" s="69"/>
      <c r="BS203" s="69"/>
    </row>
    <row r="204" spans="1:71" s="363" customFormat="1" ht="24" customHeight="1">
      <c r="A204" s="188">
        <v>19</v>
      </c>
      <c r="B204" s="230"/>
      <c r="C204" s="221"/>
      <c r="D204" s="222"/>
      <c r="E204" s="450"/>
      <c r="F204" s="450"/>
      <c r="G204" s="450"/>
      <c r="H204" s="450"/>
      <c r="I204" s="450"/>
      <c r="J204" s="450"/>
      <c r="K204" s="450"/>
      <c r="L204" s="450"/>
      <c r="M204" s="450"/>
      <c r="N204" s="451"/>
      <c r="O204" s="69"/>
      <c r="P204" s="69"/>
      <c r="Q204" s="69"/>
      <c r="R204" s="69"/>
      <c r="S204" s="69"/>
      <c r="T204" s="69"/>
      <c r="U204" s="198"/>
      <c r="V204" s="69"/>
      <c r="W204" s="198"/>
      <c r="X204" s="198"/>
      <c r="Y204" s="199"/>
      <c r="Z204" s="198"/>
      <c r="AA204" s="69"/>
      <c r="AB204" s="69"/>
      <c r="AC204" s="198"/>
      <c r="AD204" s="198"/>
      <c r="AE204" s="198"/>
      <c r="AF204" s="198"/>
      <c r="AG204" s="198"/>
      <c r="AH204" s="198"/>
      <c r="AI204" s="198"/>
      <c r="AJ204" s="198"/>
      <c r="AK204" s="198"/>
      <c r="AL204" s="198"/>
      <c r="AM204" s="198"/>
      <c r="AN204" s="198"/>
      <c r="AO204" s="198"/>
      <c r="AP204" s="198"/>
      <c r="AQ204" s="198"/>
      <c r="AR204" s="198"/>
      <c r="AS204" s="69"/>
      <c r="AT204" s="200"/>
      <c r="AU204" s="200"/>
      <c r="AV204" s="200"/>
      <c r="AW204" s="200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</row>
    <row r="205" spans="1:71" s="363" customFormat="1" ht="24" customHeight="1">
      <c r="A205" s="188">
        <v>20</v>
      </c>
      <c r="B205" s="230"/>
      <c r="C205" s="221"/>
      <c r="D205" s="222"/>
      <c r="E205" s="450"/>
      <c r="F205" s="450"/>
      <c r="G205" s="450"/>
      <c r="H205" s="450"/>
      <c r="I205" s="450"/>
      <c r="J205" s="450"/>
      <c r="K205" s="450"/>
      <c r="L205" s="450"/>
      <c r="M205" s="450"/>
      <c r="N205" s="451"/>
      <c r="O205" s="69"/>
      <c r="P205" s="69"/>
      <c r="Q205" s="69"/>
      <c r="R205" s="69"/>
      <c r="S205" s="69"/>
      <c r="T205" s="69"/>
      <c r="U205" s="198"/>
      <c r="V205" s="69"/>
      <c r="W205" s="198"/>
      <c r="X205" s="198"/>
      <c r="Y205" s="199"/>
      <c r="Z205" s="198"/>
      <c r="AA205" s="69"/>
      <c r="AB205" s="69"/>
      <c r="AC205" s="198"/>
      <c r="AD205" s="198"/>
      <c r="AE205" s="198"/>
      <c r="AF205" s="198"/>
      <c r="AG205" s="198"/>
      <c r="AH205" s="198"/>
      <c r="AI205" s="198"/>
      <c r="AJ205" s="198"/>
      <c r="AK205" s="198"/>
      <c r="AL205" s="198"/>
      <c r="AM205" s="198"/>
      <c r="AN205" s="198"/>
      <c r="AO205" s="198"/>
      <c r="AP205" s="198"/>
      <c r="AQ205" s="198"/>
      <c r="AR205" s="198"/>
      <c r="AS205" s="69"/>
      <c r="AT205" s="200"/>
      <c r="AU205" s="200"/>
      <c r="AV205" s="200"/>
      <c r="AW205" s="200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</row>
    <row r="206" spans="1:71" s="363" customFormat="1" ht="24" customHeight="1">
      <c r="A206" s="188">
        <v>21</v>
      </c>
      <c r="B206" s="230"/>
      <c r="C206" s="221"/>
      <c r="D206" s="222"/>
      <c r="E206" s="450"/>
      <c r="F206" s="450"/>
      <c r="G206" s="450"/>
      <c r="H206" s="450"/>
      <c r="I206" s="450"/>
      <c r="J206" s="450"/>
      <c r="K206" s="450"/>
      <c r="L206" s="450"/>
      <c r="M206" s="450"/>
      <c r="N206" s="451"/>
      <c r="O206" s="69"/>
      <c r="P206" s="69"/>
      <c r="Q206" s="69"/>
      <c r="R206" s="69"/>
      <c r="S206" s="69"/>
      <c r="T206" s="69"/>
      <c r="U206" s="198"/>
      <c r="V206" s="69"/>
      <c r="W206" s="198"/>
      <c r="X206" s="198"/>
      <c r="Y206" s="199"/>
      <c r="Z206" s="198"/>
      <c r="AA206" s="69"/>
      <c r="AB206" s="69"/>
      <c r="AC206" s="198"/>
      <c r="AD206" s="198"/>
      <c r="AE206" s="198"/>
      <c r="AF206" s="198"/>
      <c r="AG206" s="198"/>
      <c r="AH206" s="198"/>
      <c r="AI206" s="198"/>
      <c r="AJ206" s="198"/>
      <c r="AK206" s="198"/>
      <c r="AL206" s="198"/>
      <c r="AM206" s="198"/>
      <c r="AN206" s="198"/>
      <c r="AO206" s="198"/>
      <c r="AP206" s="198"/>
      <c r="AQ206" s="198"/>
      <c r="AR206" s="198"/>
      <c r="AS206" s="69"/>
      <c r="AT206" s="200"/>
      <c r="AU206" s="200"/>
      <c r="AV206" s="200"/>
      <c r="AW206" s="200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</row>
    <row r="207" spans="1:71" s="363" customFormat="1" ht="24" customHeight="1">
      <c r="A207" s="188">
        <v>22</v>
      </c>
      <c r="B207" s="230"/>
      <c r="C207" s="221"/>
      <c r="D207" s="222"/>
      <c r="E207" s="450"/>
      <c r="F207" s="450"/>
      <c r="G207" s="450"/>
      <c r="H207" s="450"/>
      <c r="I207" s="450"/>
      <c r="J207" s="450"/>
      <c r="K207" s="450"/>
      <c r="L207" s="450"/>
      <c r="M207" s="450"/>
      <c r="N207" s="451"/>
      <c r="O207" s="69"/>
      <c r="P207" s="69"/>
      <c r="Q207" s="69"/>
      <c r="R207" s="69"/>
      <c r="S207" s="69"/>
      <c r="T207" s="69"/>
      <c r="U207" s="198"/>
      <c r="V207" s="69"/>
      <c r="W207" s="198"/>
      <c r="X207" s="198"/>
      <c r="Y207" s="199"/>
      <c r="Z207" s="198"/>
      <c r="AA207" s="69"/>
      <c r="AB207" s="69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69"/>
      <c r="AT207" s="200"/>
      <c r="AU207" s="200"/>
      <c r="AV207" s="200"/>
      <c r="AW207" s="200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</row>
    <row r="208" spans="1:71" s="363" customFormat="1" ht="24" customHeight="1">
      <c r="A208" s="188">
        <v>23</v>
      </c>
      <c r="B208" s="230"/>
      <c r="C208" s="221"/>
      <c r="D208" s="222"/>
      <c r="E208" s="450"/>
      <c r="F208" s="450"/>
      <c r="G208" s="450"/>
      <c r="H208" s="450"/>
      <c r="I208" s="450"/>
      <c r="J208" s="450"/>
      <c r="K208" s="450"/>
      <c r="L208" s="450"/>
      <c r="M208" s="450"/>
      <c r="N208" s="451"/>
      <c r="O208" s="69"/>
      <c r="P208" s="69"/>
      <c r="Q208" s="69"/>
      <c r="R208" s="69"/>
      <c r="S208" s="69"/>
      <c r="T208" s="69"/>
      <c r="U208" s="198"/>
      <c r="V208" s="69"/>
      <c r="W208" s="198"/>
      <c r="X208" s="198"/>
      <c r="Y208" s="199"/>
      <c r="Z208" s="198"/>
      <c r="AA208" s="69"/>
      <c r="AB208" s="69"/>
      <c r="AC208" s="198"/>
      <c r="AD208" s="198"/>
      <c r="AE208" s="198"/>
      <c r="AF208" s="198"/>
      <c r="AG208" s="198"/>
      <c r="AH208" s="198"/>
      <c r="AI208" s="198"/>
      <c r="AJ208" s="198"/>
      <c r="AK208" s="198"/>
      <c r="AL208" s="198"/>
      <c r="AM208" s="198"/>
      <c r="AN208" s="198"/>
      <c r="AO208" s="198"/>
      <c r="AP208" s="198"/>
      <c r="AQ208" s="198"/>
      <c r="AR208" s="198"/>
      <c r="AS208" s="69"/>
      <c r="AT208" s="200"/>
      <c r="AU208" s="200"/>
      <c r="AV208" s="200"/>
      <c r="AW208" s="200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</row>
    <row r="209" spans="1:71" s="310" customFormat="1" ht="24" customHeight="1">
      <c r="A209" s="188">
        <v>24</v>
      </c>
      <c r="B209" s="230"/>
      <c r="C209" s="221"/>
      <c r="D209" s="222"/>
      <c r="E209" s="305"/>
      <c r="F209" s="305"/>
      <c r="G209" s="305"/>
      <c r="H209" s="305"/>
      <c r="I209" s="305"/>
      <c r="J209" s="305"/>
      <c r="K209" s="305"/>
      <c r="L209" s="305"/>
      <c r="M209" s="305"/>
      <c r="N209" s="306"/>
      <c r="O209" s="69"/>
      <c r="P209" s="69"/>
      <c r="Q209" s="69"/>
      <c r="R209" s="69"/>
      <c r="S209" s="69"/>
      <c r="T209" s="69"/>
      <c r="U209" s="198"/>
      <c r="V209" s="69"/>
      <c r="W209" s="198"/>
      <c r="X209" s="198"/>
      <c r="Y209" s="199"/>
      <c r="Z209" s="198"/>
      <c r="AA209" s="69"/>
      <c r="AB209" s="69"/>
      <c r="AC209" s="198"/>
      <c r="AD209" s="198"/>
      <c r="AE209" s="198"/>
      <c r="AF209" s="198"/>
      <c r="AG209" s="198"/>
      <c r="AH209" s="198"/>
      <c r="AI209" s="198"/>
      <c r="AJ209" s="198"/>
      <c r="AK209" s="198"/>
      <c r="AL209" s="198"/>
      <c r="AM209" s="198"/>
      <c r="AN209" s="198"/>
      <c r="AO209" s="198"/>
      <c r="AP209" s="198"/>
      <c r="AQ209" s="198"/>
      <c r="AR209" s="198"/>
      <c r="AS209" s="69"/>
      <c r="AT209" s="200"/>
      <c r="AU209" s="200"/>
      <c r="AV209" s="200"/>
      <c r="AW209" s="200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69"/>
      <c r="BR209" s="69"/>
      <c r="BS209" s="69"/>
    </row>
    <row r="210" spans="1:71" s="310" customFormat="1" ht="24" customHeight="1" thickBot="1">
      <c r="A210" s="188">
        <v>25</v>
      </c>
      <c r="B210" s="231"/>
      <c r="C210" s="232"/>
      <c r="D210" s="233"/>
      <c r="E210" s="307"/>
      <c r="F210" s="307"/>
      <c r="G210" s="307"/>
      <c r="H210" s="307"/>
      <c r="I210" s="307"/>
      <c r="J210" s="307"/>
      <c r="K210" s="307"/>
      <c r="L210" s="307"/>
      <c r="M210" s="307"/>
      <c r="N210" s="308"/>
      <c r="O210" s="69"/>
      <c r="P210" s="69"/>
      <c r="Q210" s="69"/>
      <c r="R210" s="69"/>
      <c r="S210" s="69"/>
      <c r="T210" s="69"/>
      <c r="U210" s="198"/>
      <c r="V210" s="69"/>
      <c r="W210" s="198"/>
      <c r="X210" s="198"/>
      <c r="Y210" s="199"/>
      <c r="Z210" s="198"/>
      <c r="AA210" s="69"/>
      <c r="AB210" s="69"/>
      <c r="AC210" s="198"/>
      <c r="AD210" s="198"/>
      <c r="AE210" s="198"/>
      <c r="AF210" s="198"/>
      <c r="AG210" s="198"/>
      <c r="AH210" s="198"/>
      <c r="AI210" s="198"/>
      <c r="AJ210" s="198"/>
      <c r="AK210" s="198"/>
      <c r="AL210" s="198"/>
      <c r="AM210" s="198"/>
      <c r="AN210" s="198"/>
      <c r="AO210" s="198"/>
      <c r="AP210" s="198"/>
      <c r="AQ210" s="198"/>
      <c r="AR210" s="198"/>
      <c r="AS210" s="69"/>
      <c r="AT210" s="200"/>
      <c r="AU210" s="200"/>
      <c r="AV210" s="200"/>
      <c r="AW210" s="200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9"/>
      <c r="BS210" s="69"/>
    </row>
    <row r="211" spans="1:71" s="310" customFormat="1" ht="24" customHeight="1" thickBot="1">
      <c r="A211" s="191"/>
      <c r="B211" s="327"/>
      <c r="C211" s="327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69"/>
      <c r="P211" s="69"/>
      <c r="Q211" s="69"/>
      <c r="R211" s="69"/>
      <c r="S211" s="69"/>
      <c r="T211" s="69"/>
      <c r="U211" s="198"/>
      <c r="V211" s="69"/>
      <c r="W211" s="198"/>
      <c r="X211" s="198"/>
      <c r="Y211" s="199"/>
      <c r="Z211" s="198"/>
      <c r="AA211" s="69"/>
      <c r="AB211" s="69"/>
      <c r="AC211" s="198"/>
      <c r="AD211" s="198"/>
      <c r="AE211" s="198"/>
      <c r="AF211" s="198"/>
      <c r="AG211" s="198"/>
      <c r="AH211" s="198"/>
      <c r="AI211" s="198"/>
      <c r="AJ211" s="198"/>
      <c r="AK211" s="198"/>
      <c r="AL211" s="198"/>
      <c r="AM211" s="198"/>
      <c r="AN211" s="198"/>
      <c r="AO211" s="198"/>
      <c r="AP211" s="198"/>
      <c r="AQ211" s="198"/>
      <c r="AR211" s="198"/>
      <c r="AS211" s="69"/>
      <c r="AT211" s="200"/>
      <c r="AU211" s="200"/>
      <c r="AV211" s="200"/>
      <c r="AW211" s="200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</row>
    <row r="212" spans="1:71" s="310" customFormat="1" ht="24" customHeight="1">
      <c r="A212" s="192" t="s">
        <v>48</v>
      </c>
      <c r="B212" s="236"/>
      <c r="C212" s="236"/>
      <c r="D212" s="236"/>
      <c r="E212" s="236"/>
      <c r="F212" s="237"/>
      <c r="G212" s="567" t="s">
        <v>49</v>
      </c>
      <c r="H212" s="568"/>
      <c r="I212" s="568"/>
      <c r="J212" s="568"/>
      <c r="K212" s="568"/>
      <c r="L212" s="568"/>
      <c r="M212" s="568"/>
      <c r="N212" s="569"/>
      <c r="O212" s="69"/>
      <c r="P212" s="69"/>
      <c r="Q212" s="69"/>
      <c r="R212" s="69"/>
      <c r="S212" s="69"/>
      <c r="T212" s="69"/>
      <c r="U212" s="198"/>
      <c r="V212" s="69"/>
      <c r="W212" s="198"/>
      <c r="X212" s="198"/>
      <c r="Y212" s="199"/>
      <c r="Z212" s="198"/>
      <c r="AA212" s="69"/>
      <c r="AB212" s="69"/>
      <c r="AC212" s="198"/>
      <c r="AD212" s="198"/>
      <c r="AE212" s="198"/>
      <c r="AF212" s="198"/>
      <c r="AG212" s="198"/>
      <c r="AH212" s="198"/>
      <c r="AI212" s="198"/>
      <c r="AJ212" s="198"/>
      <c r="AK212" s="198"/>
      <c r="AL212" s="198"/>
      <c r="AM212" s="198"/>
      <c r="AN212" s="198"/>
      <c r="AO212" s="198"/>
      <c r="AP212" s="198"/>
      <c r="AQ212" s="198"/>
      <c r="AR212" s="198"/>
      <c r="AS212" s="69"/>
      <c r="AT212" s="200"/>
      <c r="AU212" s="200"/>
      <c r="AV212" s="200"/>
      <c r="AW212" s="200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</row>
    <row r="213" spans="1:71" s="310" customFormat="1" ht="24" customHeight="1">
      <c r="A213" s="193" t="s">
        <v>51</v>
      </c>
      <c r="B213" s="240" t="s">
        <v>21</v>
      </c>
      <c r="C213" s="309" t="s">
        <v>22</v>
      </c>
      <c r="D213" s="309" t="s">
        <v>23</v>
      </c>
      <c r="E213" s="242" t="s">
        <v>52</v>
      </c>
      <c r="F213" s="243"/>
      <c r="G213" s="244" t="s">
        <v>51</v>
      </c>
      <c r="H213" s="240" t="s">
        <v>53</v>
      </c>
      <c r="I213" s="544" t="s">
        <v>22</v>
      </c>
      <c r="J213" s="545"/>
      <c r="K213" s="546"/>
      <c r="L213" s="547" t="s">
        <v>23</v>
      </c>
      <c r="M213" s="548"/>
      <c r="N213" s="245" t="s">
        <v>52</v>
      </c>
      <c r="O213" s="69"/>
      <c r="P213" s="69"/>
      <c r="Q213" s="69"/>
      <c r="R213" s="69"/>
      <c r="S213" s="69"/>
      <c r="T213" s="69"/>
      <c r="U213" s="198"/>
      <c r="V213" s="69"/>
      <c r="W213" s="198"/>
      <c r="X213" s="198"/>
      <c r="Y213" s="199"/>
      <c r="Z213" s="198"/>
      <c r="AA213" s="69"/>
      <c r="AB213" s="69"/>
      <c r="AC213" s="198"/>
      <c r="AD213" s="198"/>
      <c r="AE213" s="198"/>
      <c r="AF213" s="198"/>
      <c r="AG213" s="198"/>
      <c r="AH213" s="198"/>
      <c r="AI213" s="198"/>
      <c r="AJ213" s="198"/>
      <c r="AK213" s="198"/>
      <c r="AL213" s="198"/>
      <c r="AM213" s="198"/>
      <c r="AN213" s="198"/>
      <c r="AO213" s="198"/>
      <c r="AP213" s="198"/>
      <c r="AQ213" s="198"/>
      <c r="AR213" s="198"/>
      <c r="AS213" s="69"/>
      <c r="AT213" s="200"/>
      <c r="AU213" s="200"/>
      <c r="AV213" s="200"/>
      <c r="AW213" s="200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  <c r="BM213" s="69"/>
      <c r="BN213" s="69"/>
      <c r="BO213" s="69"/>
      <c r="BP213" s="69"/>
      <c r="BQ213" s="69"/>
      <c r="BR213" s="69"/>
      <c r="BS213" s="69"/>
    </row>
    <row r="214" spans="1:71" s="310" customFormat="1" ht="24" customHeight="1">
      <c r="A214" s="194" t="s">
        <v>54</v>
      </c>
      <c r="B214" s="305"/>
      <c r="C214" s="305"/>
      <c r="D214" s="305"/>
      <c r="E214" s="297"/>
      <c r="F214" s="246"/>
      <c r="G214" s="194" t="s">
        <v>54</v>
      </c>
      <c r="H214" s="305"/>
      <c r="I214" s="544"/>
      <c r="J214" s="545"/>
      <c r="K214" s="546"/>
      <c r="L214" s="547"/>
      <c r="M214" s="548"/>
      <c r="N214" s="247"/>
      <c r="O214" s="69"/>
      <c r="P214" s="69"/>
      <c r="Q214" s="69"/>
      <c r="R214" s="69"/>
      <c r="S214" s="69"/>
      <c r="T214" s="69"/>
      <c r="U214" s="198"/>
      <c r="V214" s="69"/>
      <c r="W214" s="198"/>
      <c r="X214" s="198"/>
      <c r="Y214" s="199"/>
      <c r="Z214" s="198"/>
      <c r="AA214" s="69"/>
      <c r="AB214" s="69"/>
      <c r="AC214" s="198"/>
      <c r="AD214" s="198"/>
      <c r="AE214" s="198"/>
      <c r="AF214" s="198"/>
      <c r="AG214" s="198"/>
      <c r="AH214" s="198"/>
      <c r="AI214" s="198"/>
      <c r="AJ214" s="198"/>
      <c r="AK214" s="198"/>
      <c r="AL214" s="198"/>
      <c r="AM214" s="198"/>
      <c r="AN214" s="198"/>
      <c r="AO214" s="198"/>
      <c r="AP214" s="198"/>
      <c r="AQ214" s="198"/>
      <c r="AR214" s="198"/>
      <c r="AS214" s="69"/>
      <c r="AT214" s="200"/>
      <c r="AU214" s="200"/>
      <c r="AV214" s="200"/>
      <c r="AW214" s="200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</row>
    <row r="215" spans="1:71" s="310" customFormat="1" ht="24" customHeight="1">
      <c r="A215" s="194" t="s">
        <v>57</v>
      </c>
      <c r="B215" s="305"/>
      <c r="C215" s="305"/>
      <c r="D215" s="305"/>
      <c r="E215" s="297"/>
      <c r="F215" s="246"/>
      <c r="G215" s="194" t="s">
        <v>57</v>
      </c>
      <c r="H215" s="305"/>
      <c r="I215" s="544"/>
      <c r="J215" s="545"/>
      <c r="K215" s="546"/>
      <c r="L215" s="547"/>
      <c r="M215" s="548"/>
      <c r="N215" s="247"/>
      <c r="O215" s="69"/>
      <c r="P215" s="69"/>
      <c r="Q215" s="69"/>
      <c r="R215" s="69"/>
      <c r="S215" s="69"/>
      <c r="T215" s="69"/>
      <c r="U215" s="198"/>
      <c r="V215" s="69"/>
      <c r="W215" s="198"/>
      <c r="X215" s="198"/>
      <c r="Y215" s="199"/>
      <c r="Z215" s="198"/>
      <c r="AA215" s="69"/>
      <c r="AB215" s="69"/>
      <c r="AC215" s="198"/>
      <c r="AD215" s="198"/>
      <c r="AE215" s="198"/>
      <c r="AF215" s="198"/>
      <c r="AG215" s="198"/>
      <c r="AH215" s="198"/>
      <c r="AI215" s="198"/>
      <c r="AJ215" s="198"/>
      <c r="AK215" s="198"/>
      <c r="AL215" s="198"/>
      <c r="AM215" s="198"/>
      <c r="AN215" s="198"/>
      <c r="AO215" s="198"/>
      <c r="AP215" s="198"/>
      <c r="AQ215" s="198"/>
      <c r="AR215" s="198"/>
      <c r="AS215" s="69"/>
      <c r="AT215" s="200"/>
      <c r="AU215" s="200"/>
      <c r="AV215" s="200"/>
      <c r="AW215" s="200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M215" s="69"/>
      <c r="BN215" s="69"/>
      <c r="BO215" s="69"/>
      <c r="BP215" s="69"/>
      <c r="BQ215" s="69"/>
      <c r="BR215" s="69"/>
      <c r="BS215" s="69"/>
    </row>
    <row r="216" spans="1:71" s="310" customFormat="1" ht="24" customHeight="1">
      <c r="A216" s="194" t="s">
        <v>59</v>
      </c>
      <c r="B216" s="305"/>
      <c r="C216" s="305"/>
      <c r="D216" s="305"/>
      <c r="E216" s="297"/>
      <c r="F216" s="246"/>
      <c r="G216" s="194" t="s">
        <v>59</v>
      </c>
      <c r="H216" s="305"/>
      <c r="I216" s="544"/>
      <c r="J216" s="545"/>
      <c r="K216" s="546"/>
      <c r="L216" s="547"/>
      <c r="M216" s="548"/>
      <c r="N216" s="247"/>
      <c r="O216" s="69"/>
      <c r="P216" s="69"/>
      <c r="Q216" s="69"/>
      <c r="R216" s="69"/>
      <c r="S216" s="69"/>
      <c r="T216" s="69"/>
      <c r="U216" s="198"/>
      <c r="V216" s="69"/>
      <c r="W216" s="198"/>
      <c r="X216" s="198"/>
      <c r="Y216" s="199"/>
      <c r="Z216" s="198"/>
      <c r="AA216" s="69"/>
      <c r="AB216" s="69"/>
      <c r="AC216" s="198"/>
      <c r="AD216" s="198"/>
      <c r="AE216" s="198"/>
      <c r="AF216" s="198"/>
      <c r="AG216" s="198"/>
      <c r="AH216" s="198"/>
      <c r="AI216" s="198"/>
      <c r="AJ216" s="198"/>
      <c r="AK216" s="198"/>
      <c r="AL216" s="198"/>
      <c r="AM216" s="198"/>
      <c r="AN216" s="198"/>
      <c r="AO216" s="198"/>
      <c r="AP216" s="198"/>
      <c r="AQ216" s="198"/>
      <c r="AR216" s="198"/>
      <c r="AS216" s="69"/>
      <c r="AT216" s="200"/>
      <c r="AU216" s="200"/>
      <c r="AV216" s="200"/>
      <c r="AW216" s="200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  <c r="BM216" s="69"/>
      <c r="BN216" s="69"/>
      <c r="BO216" s="69"/>
      <c r="BP216" s="69"/>
      <c r="BQ216" s="69"/>
      <c r="BR216" s="69"/>
      <c r="BS216" s="69"/>
    </row>
    <row r="217" spans="1:71" s="310" customFormat="1" ht="24" customHeight="1">
      <c r="A217" s="194" t="s">
        <v>61</v>
      </c>
      <c r="B217" s="305"/>
      <c r="C217" s="305"/>
      <c r="D217" s="305"/>
      <c r="E217" s="297"/>
      <c r="F217" s="246"/>
      <c r="G217" s="194" t="s">
        <v>61</v>
      </c>
      <c r="H217" s="305"/>
      <c r="I217" s="544"/>
      <c r="J217" s="545"/>
      <c r="K217" s="546"/>
      <c r="L217" s="547"/>
      <c r="M217" s="548"/>
      <c r="N217" s="247"/>
      <c r="O217" s="69"/>
      <c r="P217" s="69"/>
      <c r="Q217" s="69"/>
      <c r="R217" s="69"/>
      <c r="S217" s="69"/>
      <c r="T217" s="69"/>
      <c r="U217" s="198"/>
      <c r="V217" s="69"/>
      <c r="W217" s="198"/>
      <c r="X217" s="198"/>
      <c r="Y217" s="199"/>
      <c r="Z217" s="198"/>
      <c r="AA217" s="69"/>
      <c r="AB217" s="69"/>
      <c r="AC217" s="198"/>
      <c r="AD217" s="198"/>
      <c r="AE217" s="198"/>
      <c r="AF217" s="198"/>
      <c r="AG217" s="198"/>
      <c r="AH217" s="198"/>
      <c r="AI217" s="198"/>
      <c r="AJ217" s="198"/>
      <c r="AK217" s="198"/>
      <c r="AL217" s="198"/>
      <c r="AM217" s="198"/>
      <c r="AN217" s="198"/>
      <c r="AO217" s="198"/>
      <c r="AP217" s="198"/>
      <c r="AQ217" s="198"/>
      <c r="AR217" s="198"/>
      <c r="AS217" s="69"/>
      <c r="AT217" s="200"/>
      <c r="AU217" s="200"/>
      <c r="AV217" s="200"/>
      <c r="AW217" s="200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  <c r="BM217" s="69"/>
      <c r="BN217" s="69"/>
      <c r="BO217" s="69"/>
      <c r="BP217" s="69"/>
      <c r="BQ217" s="69"/>
      <c r="BR217" s="69"/>
      <c r="BS217" s="69"/>
    </row>
    <row r="218" spans="1:71" s="310" customFormat="1" ht="24" customHeight="1">
      <c r="A218" s="194" t="s">
        <v>62</v>
      </c>
      <c r="B218" s="305"/>
      <c r="C218" s="305"/>
      <c r="D218" s="305"/>
      <c r="E218" s="297"/>
      <c r="F218" s="246"/>
      <c r="G218" s="194" t="s">
        <v>62</v>
      </c>
      <c r="H218" s="305"/>
      <c r="I218" s="544"/>
      <c r="J218" s="545"/>
      <c r="K218" s="546"/>
      <c r="L218" s="547"/>
      <c r="M218" s="548"/>
      <c r="N218" s="247"/>
      <c r="O218" s="69"/>
      <c r="P218" s="69"/>
      <c r="Q218" s="69"/>
      <c r="R218" s="69"/>
      <c r="S218" s="69"/>
      <c r="T218" s="69"/>
      <c r="U218" s="198"/>
      <c r="V218" s="69"/>
      <c r="W218" s="198"/>
      <c r="X218" s="198"/>
      <c r="Y218" s="199"/>
      <c r="Z218" s="198"/>
      <c r="AA218" s="69"/>
      <c r="AB218" s="69"/>
      <c r="AC218" s="198"/>
      <c r="AD218" s="198"/>
      <c r="AE218" s="198"/>
      <c r="AF218" s="198"/>
      <c r="AG218" s="198"/>
      <c r="AH218" s="198"/>
      <c r="AI218" s="198"/>
      <c r="AJ218" s="198"/>
      <c r="AK218" s="198"/>
      <c r="AL218" s="198"/>
      <c r="AM218" s="198"/>
      <c r="AN218" s="198"/>
      <c r="AO218" s="198"/>
      <c r="AP218" s="198"/>
      <c r="AQ218" s="198"/>
      <c r="AR218" s="198"/>
      <c r="AS218" s="69"/>
      <c r="AT218" s="200"/>
      <c r="AU218" s="200"/>
      <c r="AV218" s="200"/>
      <c r="AW218" s="200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</row>
    <row r="219" spans="1:71" s="310" customFormat="1" ht="24" customHeight="1">
      <c r="A219" s="194" t="s">
        <v>63</v>
      </c>
      <c r="B219" s="305"/>
      <c r="C219" s="305"/>
      <c r="D219" s="305"/>
      <c r="E219" s="297"/>
      <c r="F219" s="246"/>
      <c r="G219" s="194" t="s">
        <v>63</v>
      </c>
      <c r="H219" s="305"/>
      <c r="I219" s="544"/>
      <c r="J219" s="545"/>
      <c r="K219" s="546"/>
      <c r="L219" s="547"/>
      <c r="M219" s="548"/>
      <c r="N219" s="247"/>
      <c r="O219" s="69"/>
      <c r="P219" s="69"/>
      <c r="Q219" s="69"/>
      <c r="R219" s="69"/>
      <c r="S219" s="69"/>
      <c r="T219" s="69"/>
      <c r="U219" s="198"/>
      <c r="V219" s="69"/>
      <c r="W219" s="198"/>
      <c r="X219" s="198"/>
      <c r="Y219" s="199"/>
      <c r="Z219" s="198"/>
      <c r="AA219" s="69"/>
      <c r="AB219" s="69"/>
      <c r="AC219" s="198"/>
      <c r="AD219" s="198"/>
      <c r="AE219" s="198"/>
      <c r="AF219" s="198"/>
      <c r="AG219" s="198"/>
      <c r="AH219" s="198"/>
      <c r="AI219" s="198"/>
      <c r="AJ219" s="198"/>
      <c r="AK219" s="198"/>
      <c r="AL219" s="198"/>
      <c r="AM219" s="198"/>
      <c r="AN219" s="198"/>
      <c r="AO219" s="198"/>
      <c r="AP219" s="198"/>
      <c r="AQ219" s="198"/>
      <c r="AR219" s="198"/>
      <c r="AS219" s="69"/>
      <c r="AT219" s="200"/>
      <c r="AU219" s="200"/>
      <c r="AV219" s="200"/>
      <c r="AW219" s="200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  <c r="BQ219" s="69"/>
      <c r="BR219" s="69"/>
      <c r="BS219" s="69"/>
    </row>
    <row r="220" spans="1:71" s="310" customFormat="1" ht="24" customHeight="1">
      <c r="A220" s="194" t="s">
        <v>64</v>
      </c>
      <c r="B220" s="305"/>
      <c r="C220" s="305"/>
      <c r="D220" s="305"/>
      <c r="E220" s="297"/>
      <c r="F220" s="246"/>
      <c r="G220" s="194" t="s">
        <v>64</v>
      </c>
      <c r="H220" s="305"/>
      <c r="I220" s="544"/>
      <c r="J220" s="545"/>
      <c r="K220" s="546"/>
      <c r="L220" s="547"/>
      <c r="M220" s="548"/>
      <c r="N220" s="247"/>
      <c r="O220" s="69"/>
      <c r="P220" s="69"/>
      <c r="Q220" s="69"/>
      <c r="R220" s="69"/>
      <c r="S220" s="69"/>
      <c r="T220" s="69"/>
      <c r="U220" s="198"/>
      <c r="V220" s="69"/>
      <c r="W220" s="198"/>
      <c r="X220" s="198"/>
      <c r="Y220" s="199"/>
      <c r="Z220" s="198"/>
      <c r="AA220" s="69"/>
      <c r="AB220" s="69"/>
      <c r="AC220" s="198"/>
      <c r="AD220" s="198"/>
      <c r="AE220" s="198"/>
      <c r="AF220" s="198"/>
      <c r="AG220" s="198"/>
      <c r="AH220" s="198"/>
      <c r="AI220" s="198"/>
      <c r="AJ220" s="198"/>
      <c r="AK220" s="198"/>
      <c r="AL220" s="198"/>
      <c r="AM220" s="198"/>
      <c r="AN220" s="198"/>
      <c r="AO220" s="198"/>
      <c r="AP220" s="198"/>
      <c r="AQ220" s="198"/>
      <c r="AR220" s="198"/>
      <c r="AS220" s="69"/>
      <c r="AT220" s="200"/>
      <c r="AU220" s="200"/>
      <c r="AV220" s="200"/>
      <c r="AW220" s="200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</row>
    <row r="221" spans="1:71" ht="24" customHeight="1" thickBot="1">
      <c r="A221" s="195" t="s">
        <v>65</v>
      </c>
      <c r="B221" s="307"/>
      <c r="C221" s="307"/>
      <c r="D221" s="307"/>
      <c r="E221" s="298"/>
      <c r="F221" s="246"/>
      <c r="G221" s="195" t="s">
        <v>65</v>
      </c>
      <c r="H221" s="307"/>
      <c r="I221" s="549"/>
      <c r="J221" s="550"/>
      <c r="K221" s="551"/>
      <c r="L221" s="552"/>
      <c r="M221" s="553"/>
      <c r="N221" s="250"/>
      <c r="O221" s="69"/>
      <c r="P221" s="69"/>
      <c r="Q221" s="69"/>
      <c r="R221" s="69"/>
      <c r="S221" s="69"/>
      <c r="T221" s="69"/>
      <c r="U221" s="198"/>
      <c r="V221" s="69"/>
      <c r="W221" s="198"/>
      <c r="X221" s="198"/>
      <c r="Y221" s="199"/>
      <c r="Z221" s="198"/>
      <c r="AA221" s="69"/>
      <c r="AB221" s="69"/>
      <c r="AC221" s="198"/>
      <c r="AD221" s="198"/>
      <c r="AE221" s="198"/>
      <c r="AF221" s="198"/>
      <c r="AG221" s="198"/>
      <c r="AH221" s="198"/>
      <c r="AI221" s="198"/>
      <c r="AJ221" s="198"/>
      <c r="AK221" s="198"/>
      <c r="AL221" s="198"/>
      <c r="AM221" s="198"/>
      <c r="AN221" s="198"/>
      <c r="AO221" s="198"/>
      <c r="AP221" s="198"/>
      <c r="AQ221" s="198"/>
      <c r="AR221" s="198"/>
      <c r="AS221" s="69"/>
      <c r="AT221" s="200"/>
      <c r="AU221" s="200"/>
      <c r="AV221" s="200"/>
      <c r="AW221" s="200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</row>
    <row r="222" spans="1:71" ht="24" customHeight="1">
      <c r="A222" s="69"/>
      <c r="B222" s="69"/>
      <c r="C222" s="69"/>
      <c r="D222" s="69"/>
      <c r="E222" s="69"/>
      <c r="F222" s="76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198"/>
      <c r="V222" s="69"/>
      <c r="W222" s="198"/>
      <c r="X222" s="198"/>
      <c r="Y222" s="199"/>
      <c r="Z222" s="198"/>
      <c r="AA222" s="69"/>
      <c r="AB222" s="69"/>
      <c r="AC222" s="198"/>
      <c r="AD222" s="198"/>
      <c r="AE222" s="198"/>
      <c r="AF222" s="198"/>
      <c r="AG222" s="198"/>
      <c r="AH222" s="198"/>
      <c r="AI222" s="198"/>
      <c r="AJ222" s="198"/>
      <c r="AK222" s="198"/>
      <c r="AL222" s="198"/>
      <c r="AM222" s="198"/>
      <c r="AN222" s="198"/>
      <c r="AO222" s="198"/>
      <c r="AP222" s="198"/>
      <c r="AQ222" s="198"/>
      <c r="AR222" s="198"/>
      <c r="AS222" s="69"/>
      <c r="AT222" s="200"/>
      <c r="AU222" s="200"/>
      <c r="AV222" s="200"/>
      <c r="AW222" s="200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</row>
    <row r="223" spans="1:71" ht="24" customHeight="1">
      <c r="A223" s="297" t="s">
        <v>66</v>
      </c>
      <c r="B223" s="304"/>
      <c r="C223" s="297" t="s">
        <v>67</v>
      </c>
      <c r="D223" s="295"/>
      <c r="E223" s="295"/>
      <c r="F223" s="295"/>
      <c r="G223" s="295"/>
      <c r="H223" s="296"/>
      <c r="I223" s="305" t="s">
        <v>68</v>
      </c>
      <c r="J223" s="297" t="s">
        <v>69</v>
      </c>
      <c r="K223" s="304"/>
      <c r="L223" s="295"/>
      <c r="M223" s="295"/>
      <c r="N223" s="296"/>
      <c r="O223" s="69"/>
      <c r="P223" s="69"/>
      <c r="Q223" s="69"/>
      <c r="R223" s="69"/>
      <c r="S223" s="69"/>
      <c r="T223" s="69"/>
      <c r="U223" s="198"/>
      <c r="V223" s="69"/>
      <c r="W223" s="198"/>
      <c r="X223" s="198"/>
      <c r="Y223" s="199"/>
      <c r="Z223" s="198"/>
      <c r="AA223" s="69"/>
      <c r="AB223" s="69"/>
      <c r="AC223" s="198"/>
      <c r="AD223" s="198"/>
      <c r="AE223" s="198"/>
      <c r="AF223" s="198"/>
      <c r="AG223" s="198"/>
      <c r="AH223" s="198"/>
      <c r="AI223" s="198"/>
      <c r="AJ223" s="198"/>
      <c r="AK223" s="198"/>
      <c r="AL223" s="198"/>
      <c r="AM223" s="198"/>
      <c r="AN223" s="198"/>
      <c r="AO223" s="198"/>
      <c r="AP223" s="198"/>
      <c r="AQ223" s="198"/>
      <c r="AR223" s="198"/>
      <c r="AS223" s="69"/>
      <c r="AT223" s="200"/>
      <c r="AU223" s="200"/>
      <c r="AV223" s="200"/>
      <c r="AW223" s="200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</row>
    <row r="224" spans="1:71" ht="24" customHeight="1">
      <c r="A224" s="197"/>
      <c r="B224" s="259"/>
      <c r="C224" s="260"/>
      <c r="D224" s="261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69"/>
      <c r="P224" s="69"/>
      <c r="Q224" s="69"/>
      <c r="R224" s="69"/>
      <c r="S224" s="69"/>
      <c r="T224" s="69"/>
      <c r="U224" s="198"/>
      <c r="V224" s="69"/>
      <c r="W224" s="198"/>
      <c r="X224" s="198"/>
      <c r="Y224" s="199"/>
      <c r="Z224" s="198"/>
      <c r="AA224" s="69"/>
      <c r="AB224" s="69"/>
      <c r="AC224" s="198"/>
      <c r="AD224" s="198"/>
      <c r="AE224" s="198"/>
      <c r="AF224" s="198"/>
      <c r="AG224" s="198"/>
      <c r="AH224" s="198"/>
      <c r="AI224" s="198"/>
      <c r="AJ224" s="198"/>
      <c r="AK224" s="198"/>
      <c r="AL224" s="198"/>
      <c r="AM224" s="198"/>
      <c r="AN224" s="198"/>
      <c r="AO224" s="198"/>
      <c r="AP224" s="198"/>
      <c r="AQ224" s="198"/>
      <c r="AR224" s="198"/>
      <c r="AS224" s="69"/>
      <c r="AT224" s="200"/>
      <c r="AU224" s="200"/>
      <c r="AV224" s="200"/>
      <c r="AW224" s="200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</row>
    <row r="225" spans="1:71" ht="24" customHeight="1">
      <c r="A225" s="197"/>
      <c r="B225" s="259"/>
      <c r="C225" s="260"/>
      <c r="D225" s="261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69"/>
      <c r="P225" s="69"/>
      <c r="Q225" s="69"/>
      <c r="R225" s="69"/>
      <c r="S225" s="69"/>
      <c r="T225" s="69"/>
      <c r="U225" s="198"/>
      <c r="V225" s="69"/>
      <c r="W225" s="198"/>
      <c r="X225" s="198"/>
      <c r="Y225" s="199"/>
      <c r="Z225" s="198"/>
      <c r="AA225" s="69"/>
      <c r="AB225" s="69"/>
      <c r="AC225" s="198"/>
      <c r="AD225" s="198"/>
      <c r="AE225" s="198"/>
      <c r="AF225" s="198"/>
      <c r="AG225" s="198"/>
      <c r="AH225" s="198"/>
      <c r="AI225" s="198"/>
      <c r="AJ225" s="198"/>
      <c r="AK225" s="198"/>
      <c r="AL225" s="198"/>
      <c r="AM225" s="198"/>
      <c r="AN225" s="198"/>
      <c r="AO225" s="198"/>
      <c r="AP225" s="198"/>
      <c r="AQ225" s="198"/>
      <c r="AR225" s="198"/>
      <c r="AS225" s="69"/>
      <c r="AT225" s="200"/>
      <c r="AU225" s="200"/>
      <c r="AV225" s="200"/>
      <c r="AW225" s="200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</row>
    <row r="226" spans="1:71" ht="24" customHeight="1">
      <c r="A226" s="69">
        <v>18</v>
      </c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198"/>
      <c r="V226" s="69"/>
      <c r="W226" s="198"/>
      <c r="X226" s="198"/>
      <c r="Y226" s="199"/>
      <c r="Z226" s="198"/>
      <c r="AA226" s="69"/>
      <c r="AB226" s="69"/>
      <c r="AC226" s="198"/>
      <c r="AD226" s="198"/>
      <c r="AE226" s="198"/>
      <c r="AF226" s="198"/>
      <c r="AG226" s="198"/>
      <c r="AH226" s="198"/>
      <c r="AI226" s="198"/>
      <c r="AJ226" s="198"/>
      <c r="AK226" s="198"/>
      <c r="AL226" s="198"/>
      <c r="AM226" s="198"/>
      <c r="AN226" s="198"/>
      <c r="AO226" s="198"/>
      <c r="AP226" s="198"/>
      <c r="AQ226" s="198"/>
      <c r="AR226" s="198"/>
      <c r="AS226" s="69"/>
      <c r="AT226" s="200"/>
      <c r="AU226" s="200"/>
      <c r="AV226" s="200"/>
      <c r="AW226" s="200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N226" s="69"/>
      <c r="BO226" s="69"/>
      <c r="BP226" s="69"/>
      <c r="BQ226" s="69"/>
      <c r="BR226" s="69"/>
      <c r="BS226" s="69"/>
    </row>
    <row r="227" spans="1:71" ht="24" customHeight="1">
      <c r="A227" s="184" t="s">
        <v>0</v>
      </c>
      <c r="B227" s="201"/>
      <c r="C227" s="202"/>
      <c r="D227" s="203" t="s">
        <v>1</v>
      </c>
      <c r="E227" s="204">
        <f>VLOOKUP($A$226,$V$4:$BJ$40,4)</f>
        <v>13.35</v>
      </c>
      <c r="F227" s="205"/>
      <c r="G227" s="206" t="s">
        <v>2</v>
      </c>
      <c r="H227" s="201" t="str">
        <f>Teamsetup!$B$19</f>
        <v>-</v>
      </c>
      <c r="I227" s="201"/>
      <c r="J227" s="202"/>
      <c r="K227" s="207" t="s">
        <v>3</v>
      </c>
      <c r="L227" s="208"/>
      <c r="M227" s="208"/>
      <c r="N227" s="209"/>
      <c r="O227" s="69"/>
      <c r="P227" s="69"/>
      <c r="Q227" s="69"/>
      <c r="R227" s="69"/>
      <c r="S227" s="69"/>
      <c r="T227" s="69"/>
      <c r="U227" s="198"/>
      <c r="V227" s="69"/>
      <c r="W227" s="198"/>
      <c r="X227" s="198"/>
      <c r="Y227" s="199"/>
      <c r="Z227" s="198"/>
      <c r="AA227" s="69"/>
      <c r="AB227" s="69"/>
      <c r="AC227" s="198"/>
      <c r="AD227" s="198"/>
      <c r="AE227" s="198"/>
      <c r="AF227" s="198"/>
      <c r="AG227" s="198"/>
      <c r="AH227" s="198"/>
      <c r="AI227" s="198"/>
      <c r="AJ227" s="198"/>
      <c r="AK227" s="198"/>
      <c r="AL227" s="198"/>
      <c r="AM227" s="198"/>
      <c r="AN227" s="198"/>
      <c r="AO227" s="198"/>
      <c r="AP227" s="198"/>
      <c r="AQ227" s="198"/>
      <c r="AR227" s="198"/>
      <c r="AS227" s="69"/>
      <c r="AT227" s="200"/>
      <c r="AU227" s="200"/>
      <c r="AV227" s="200"/>
      <c r="AW227" s="200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69"/>
      <c r="BR227" s="69"/>
      <c r="BS227" s="69"/>
    </row>
    <row r="228" spans="1:71" ht="24" customHeight="1" thickBot="1">
      <c r="A228" s="185" t="s">
        <v>4</v>
      </c>
      <c r="B228" s="299"/>
      <c r="C228" s="211" t="str">
        <f>VLOOKUP($A$226,$V$4:$BJ$40,2)</f>
        <v>Shot</v>
      </c>
      <c r="D228" s="212" t="str">
        <f>VLOOKUP(18,$V$4:$AT$33,25)</f>
        <v>Under 17 women</v>
      </c>
      <c r="E228" s="205"/>
      <c r="F228" s="205" t="s">
        <v>5</v>
      </c>
      <c r="G228" s="565" t="str">
        <f>Teamsetup!$D$19</f>
        <v>-</v>
      </c>
      <c r="H228" s="566"/>
      <c r="I228" s="205"/>
      <c r="J228" s="213" t="s">
        <v>6</v>
      </c>
      <c r="K228" s="214"/>
      <c r="L228" s="215"/>
      <c r="M228" s="554" t="str">
        <f>IF(Teamsetup!$C$13=6,VLOOKUP($A$226,$V$4:$AQ$39,6),IF(Teamsetup!$C$13&lt;&gt;6,VLOOKUP($A$226,$V$4:$AQ$39,7)))</f>
        <v>-</v>
      </c>
      <c r="N228" s="555" t="str">
        <f>IF($Q$6=6,VLOOKUP($A$1,$V$4:$AQ$39,6),IF($Q$6&lt;&gt;6,VLOOKUP($A$1,$V$4:$AQ$39,7)))</f>
        <v>-</v>
      </c>
      <c r="O228" s="69"/>
      <c r="P228" s="69"/>
      <c r="Q228" s="69"/>
      <c r="R228" s="69"/>
      <c r="S228" s="69"/>
      <c r="T228" s="69"/>
      <c r="U228" s="198"/>
      <c r="V228" s="69"/>
      <c r="W228" s="198"/>
      <c r="X228" s="198"/>
      <c r="Y228" s="199"/>
      <c r="Z228" s="198"/>
      <c r="AA228" s="69"/>
      <c r="AB228" s="69"/>
      <c r="AC228" s="198"/>
      <c r="AD228" s="198"/>
      <c r="AE228" s="198"/>
      <c r="AF228" s="198"/>
      <c r="AG228" s="198"/>
      <c r="AH228" s="198"/>
      <c r="AI228" s="198"/>
      <c r="AJ228" s="198"/>
      <c r="AK228" s="198"/>
      <c r="AL228" s="198"/>
      <c r="AM228" s="198"/>
      <c r="AN228" s="198"/>
      <c r="AO228" s="198"/>
      <c r="AP228" s="198"/>
      <c r="AQ228" s="198"/>
      <c r="AR228" s="198"/>
      <c r="AS228" s="69"/>
      <c r="AT228" s="200"/>
      <c r="AU228" s="200"/>
      <c r="AV228" s="200"/>
      <c r="AW228" s="200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</row>
    <row r="229" spans="1:71" ht="24" customHeight="1">
      <c r="A229" s="186"/>
      <c r="B229" s="216"/>
      <c r="C229" s="217" t="s">
        <v>11</v>
      </c>
      <c r="D229" s="218" t="str">
        <f>VLOOKUP($A$271,$V$4:$BJ$40,5)</f>
        <v>3kg</v>
      </c>
      <c r="E229" s="300" t="s">
        <v>12</v>
      </c>
      <c r="F229" s="301"/>
      <c r="G229" s="300" t="s">
        <v>13</v>
      </c>
      <c r="H229" s="301"/>
      <c r="I229" s="300" t="s">
        <v>14</v>
      </c>
      <c r="J229" s="301"/>
      <c r="K229" s="302" t="s">
        <v>15</v>
      </c>
      <c r="L229" s="303"/>
      <c r="M229" s="540" t="s">
        <v>16</v>
      </c>
      <c r="N229" s="542" t="s">
        <v>17</v>
      </c>
      <c r="O229" s="69"/>
      <c r="P229" s="69"/>
      <c r="Q229" s="69"/>
      <c r="R229" s="69"/>
      <c r="S229" s="69"/>
      <c r="T229" s="69"/>
      <c r="U229" s="198"/>
      <c r="V229" s="69"/>
      <c r="W229" s="198"/>
      <c r="X229" s="198"/>
      <c r="Y229" s="199"/>
      <c r="Z229" s="198"/>
      <c r="AA229" s="69"/>
      <c r="AB229" s="69"/>
      <c r="AC229" s="198"/>
      <c r="AD229" s="198"/>
      <c r="AE229" s="198"/>
      <c r="AF229" s="198"/>
      <c r="AG229" s="198"/>
      <c r="AH229" s="198"/>
      <c r="AI229" s="198"/>
      <c r="AJ229" s="198"/>
      <c r="AK229" s="198"/>
      <c r="AL229" s="198"/>
      <c r="AM229" s="198"/>
      <c r="AN229" s="198"/>
      <c r="AO229" s="198"/>
      <c r="AP229" s="198"/>
      <c r="AQ229" s="198"/>
      <c r="AR229" s="198"/>
      <c r="AS229" s="69"/>
      <c r="AT229" s="200"/>
      <c r="AU229" s="200"/>
      <c r="AV229" s="200"/>
      <c r="AW229" s="200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</row>
    <row r="230" spans="1:71" ht="24" customHeight="1">
      <c r="A230" s="187"/>
      <c r="B230" s="219" t="s">
        <v>21</v>
      </c>
      <c r="C230" s="220" t="s">
        <v>22</v>
      </c>
      <c r="D230" s="220" t="s">
        <v>23</v>
      </c>
      <c r="E230" s="293" t="s">
        <v>24</v>
      </c>
      <c r="F230" s="294"/>
      <c r="G230" s="293" t="s">
        <v>24</v>
      </c>
      <c r="H230" s="294"/>
      <c r="I230" s="293" t="s">
        <v>24</v>
      </c>
      <c r="J230" s="294"/>
      <c r="K230" s="293" t="s">
        <v>24</v>
      </c>
      <c r="L230" s="294"/>
      <c r="M230" s="541"/>
      <c r="N230" s="543"/>
      <c r="O230" s="69"/>
      <c r="P230" s="69"/>
      <c r="Q230" s="69"/>
      <c r="R230" s="69"/>
      <c r="S230" s="69"/>
      <c r="T230" s="69"/>
      <c r="U230" s="198"/>
      <c r="V230" s="69"/>
      <c r="W230" s="198"/>
      <c r="X230" s="198"/>
      <c r="Y230" s="199"/>
      <c r="Z230" s="198"/>
      <c r="AA230" s="69"/>
      <c r="AB230" s="69"/>
      <c r="AC230" s="198"/>
      <c r="AD230" s="198"/>
      <c r="AE230" s="198"/>
      <c r="AF230" s="198"/>
      <c r="AG230" s="198"/>
      <c r="AH230" s="198"/>
      <c r="AI230" s="198"/>
      <c r="AJ230" s="198"/>
      <c r="AK230" s="198"/>
      <c r="AL230" s="198"/>
      <c r="AM230" s="198"/>
      <c r="AN230" s="198"/>
      <c r="AO230" s="198"/>
      <c r="AP230" s="198"/>
      <c r="AQ230" s="198"/>
      <c r="AR230" s="198"/>
      <c r="AS230" s="69"/>
      <c r="AT230" s="200"/>
      <c r="AU230" s="200"/>
      <c r="AV230" s="200"/>
      <c r="AW230" s="200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</row>
    <row r="231" spans="1:71" ht="24" customHeight="1">
      <c r="A231" s="188">
        <v>1</v>
      </c>
      <c r="B231" t="str">
        <f>VLOOKUP($A$226,$V$4:$BJ$40,8)</f>
        <v>-</v>
      </c>
      <c r="C231" s="324"/>
      <c r="D231" t="str">
        <f>VLOOKUP($A$226,$V$4:$BJ$40,16)</f>
        <v>-</v>
      </c>
      <c r="E231" s="305"/>
      <c r="F231" s="305"/>
      <c r="G231" s="305"/>
      <c r="H231" s="305"/>
      <c r="I231" s="305"/>
      <c r="J231" s="305"/>
      <c r="K231" s="305"/>
      <c r="L231" s="305"/>
      <c r="M231" s="305"/>
      <c r="N231" s="306"/>
      <c r="O231" s="69"/>
      <c r="P231" s="69"/>
      <c r="Q231" s="69"/>
      <c r="R231" s="69"/>
      <c r="S231" s="69"/>
      <c r="T231" s="69"/>
      <c r="U231" s="198"/>
      <c r="V231" s="69"/>
      <c r="W231" s="198"/>
      <c r="X231" s="198"/>
      <c r="Y231" s="199"/>
      <c r="Z231" s="198"/>
      <c r="AA231" s="69"/>
      <c r="AB231" s="69"/>
      <c r="AC231" s="198"/>
      <c r="AD231" s="198"/>
      <c r="AE231" s="198"/>
      <c r="AF231" s="198"/>
      <c r="AG231" s="198"/>
      <c r="AH231" s="198"/>
      <c r="AI231" s="198"/>
      <c r="AJ231" s="198"/>
      <c r="AK231" s="198"/>
      <c r="AL231" s="198"/>
      <c r="AM231" s="198"/>
      <c r="AN231" s="198"/>
      <c r="AO231" s="198"/>
      <c r="AP231" s="198"/>
      <c r="AQ231" s="198"/>
      <c r="AR231" s="198"/>
      <c r="AS231" s="69"/>
      <c r="AT231" s="200"/>
      <c r="AU231" s="200"/>
      <c r="AV231" s="200"/>
      <c r="AW231" s="200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  <c r="BQ231" s="69"/>
      <c r="BR231" s="69"/>
      <c r="BS231" s="69"/>
    </row>
    <row r="232" spans="1:71" ht="24" customHeight="1">
      <c r="A232" s="188">
        <v>2</v>
      </c>
      <c r="B232" s="205" t="str">
        <f>VLOOKUP($A$226,$V$4:$BJ$40,9)</f>
        <v>-</v>
      </c>
      <c r="C232" s="221"/>
      <c r="D232" s="222" t="str">
        <f>VLOOKUP($A$226,$V$4:$BJ$40,17)</f>
        <v>-</v>
      </c>
      <c r="E232" s="305"/>
      <c r="F232" s="305"/>
      <c r="G232" s="305"/>
      <c r="H232" s="305"/>
      <c r="I232" s="305"/>
      <c r="J232" s="305"/>
      <c r="K232" s="305"/>
      <c r="L232" s="305"/>
      <c r="M232" s="305"/>
      <c r="N232" s="306"/>
      <c r="O232" s="69"/>
      <c r="P232" s="69"/>
      <c r="Q232" s="69"/>
      <c r="R232" s="69"/>
      <c r="S232" s="69"/>
      <c r="T232" s="69"/>
      <c r="U232" s="198"/>
      <c r="V232" s="69"/>
      <c r="W232" s="198"/>
      <c r="X232" s="198"/>
      <c r="Y232" s="199"/>
      <c r="Z232" s="198"/>
      <c r="AA232" s="69"/>
      <c r="AB232" s="69"/>
      <c r="AC232" s="198"/>
      <c r="AD232" s="198"/>
      <c r="AE232" s="198"/>
      <c r="AF232" s="198"/>
      <c r="AG232" s="198"/>
      <c r="AH232" s="198"/>
      <c r="AI232" s="198"/>
      <c r="AJ232" s="198"/>
      <c r="AK232" s="198"/>
      <c r="AL232" s="198"/>
      <c r="AM232" s="198"/>
      <c r="AN232" s="198"/>
      <c r="AO232" s="198"/>
      <c r="AP232" s="198"/>
      <c r="AQ232" s="198"/>
      <c r="AR232" s="198"/>
      <c r="AS232" s="69"/>
      <c r="AT232" s="200"/>
      <c r="AU232" s="200"/>
      <c r="AV232" s="200"/>
      <c r="AW232" s="200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</row>
    <row r="233" spans="1:71" ht="24" customHeight="1">
      <c r="A233" s="188">
        <v>3</v>
      </c>
      <c r="B233" s="205" t="str">
        <f>VLOOKUP($A$226,$V$4:$BJ$40,10)</f>
        <v>-</v>
      </c>
      <c r="C233" s="221"/>
      <c r="D233" s="205" t="str">
        <f>VLOOKUP($A$226,$V$4:$BJ$40,18)</f>
        <v>-</v>
      </c>
      <c r="E233" s="305"/>
      <c r="F233" s="305"/>
      <c r="G233" s="305"/>
      <c r="H233" s="305"/>
      <c r="I233" s="305"/>
      <c r="J233" s="305"/>
      <c r="K233" s="305"/>
      <c r="L233" s="305"/>
      <c r="M233" s="305"/>
      <c r="N233" s="306"/>
      <c r="O233" s="69"/>
      <c r="P233" s="69"/>
      <c r="Q233" s="69"/>
      <c r="R233" s="69"/>
      <c r="S233" s="69"/>
      <c r="T233" s="69"/>
      <c r="U233" s="198"/>
      <c r="V233" s="69"/>
      <c r="W233" s="198"/>
      <c r="X233" s="198"/>
      <c r="Y233" s="199"/>
      <c r="Z233" s="198"/>
      <c r="AA233" s="69"/>
      <c r="AB233" s="69"/>
      <c r="AC233" s="198"/>
      <c r="AD233" s="198"/>
      <c r="AE233" s="198"/>
      <c r="AF233" s="198"/>
      <c r="AG233" s="198"/>
      <c r="AH233" s="198"/>
      <c r="AI233" s="198"/>
      <c r="AJ233" s="198"/>
      <c r="AK233" s="198"/>
      <c r="AL233" s="198"/>
      <c r="AM233" s="198"/>
      <c r="AN233" s="198"/>
      <c r="AO233" s="198"/>
      <c r="AP233" s="198"/>
      <c r="AQ233" s="198"/>
      <c r="AR233" s="198"/>
      <c r="AS233" s="69"/>
      <c r="AT233" s="200"/>
      <c r="AU233" s="200"/>
      <c r="AV233" s="200"/>
      <c r="AW233" s="200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</row>
    <row r="234" spans="1:71" ht="24" customHeight="1">
      <c r="A234" s="188">
        <v>4</v>
      </c>
      <c r="B234" s="205" t="str">
        <f>VLOOKUP($A$226,$V$4:$BJ$40,11)</f>
        <v>-</v>
      </c>
      <c r="C234" s="221"/>
      <c r="D234" s="205" t="str">
        <f>VLOOKUP($A$226,$V$4:$BJ$40,19)</f>
        <v>-</v>
      </c>
      <c r="E234" s="305"/>
      <c r="F234" s="305"/>
      <c r="G234" s="305"/>
      <c r="H234" s="305"/>
      <c r="I234" s="305"/>
      <c r="J234" s="305"/>
      <c r="K234" s="305"/>
      <c r="L234" s="305"/>
      <c r="M234" s="305"/>
      <c r="N234" s="306"/>
      <c r="O234" s="69"/>
      <c r="P234" s="69"/>
      <c r="Q234" s="69"/>
      <c r="R234" s="69"/>
      <c r="S234" s="69"/>
      <c r="T234" s="69"/>
      <c r="U234" s="198"/>
      <c r="V234" s="69"/>
      <c r="W234" s="198"/>
      <c r="X234" s="198"/>
      <c r="Y234" s="199"/>
      <c r="Z234" s="198"/>
      <c r="AA234" s="69"/>
      <c r="AB234" s="69"/>
      <c r="AC234" s="198"/>
      <c r="AD234" s="198"/>
      <c r="AE234" s="198"/>
      <c r="AF234" s="198"/>
      <c r="AG234" s="198"/>
      <c r="AH234" s="198"/>
      <c r="AI234" s="198"/>
      <c r="AJ234" s="198"/>
      <c r="AK234" s="198"/>
      <c r="AL234" s="198"/>
      <c r="AM234" s="198"/>
      <c r="AN234" s="198"/>
      <c r="AO234" s="198"/>
      <c r="AP234" s="198"/>
      <c r="AQ234" s="198"/>
      <c r="AR234" s="198"/>
      <c r="AS234" s="69"/>
      <c r="AT234" s="200"/>
      <c r="AU234" s="200"/>
      <c r="AV234" s="200"/>
      <c r="AW234" s="200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</row>
    <row r="235" spans="1:71" ht="24" customHeight="1">
      <c r="A235" s="188">
        <v>5</v>
      </c>
      <c r="B235" s="205" t="str">
        <f>VLOOKUP($A$226,$V$4:$BJ$40,12)</f>
        <v>-</v>
      </c>
      <c r="C235" s="221"/>
      <c r="D235" s="205" t="str">
        <f>VLOOKUP($A$226,$V$4:$BJ$40,20)</f>
        <v>-</v>
      </c>
      <c r="E235" s="305"/>
      <c r="F235" s="305"/>
      <c r="G235" s="305"/>
      <c r="H235" s="305"/>
      <c r="I235" s="305"/>
      <c r="J235" s="305"/>
      <c r="K235" s="305"/>
      <c r="L235" s="305"/>
      <c r="M235" s="305"/>
      <c r="N235" s="306"/>
      <c r="O235" s="69"/>
      <c r="P235" s="69"/>
      <c r="Q235" s="69"/>
      <c r="R235" s="69"/>
      <c r="S235" s="69"/>
      <c r="T235" s="69"/>
      <c r="U235" s="198"/>
      <c r="V235" s="69"/>
      <c r="W235" s="198"/>
      <c r="X235" s="198"/>
      <c r="Y235" s="199"/>
      <c r="Z235" s="198"/>
      <c r="AA235" s="69"/>
      <c r="AB235" s="69"/>
      <c r="AC235" s="198"/>
      <c r="AD235" s="198"/>
      <c r="AE235" s="198"/>
      <c r="AF235" s="198"/>
      <c r="AG235" s="198"/>
      <c r="AH235" s="198"/>
      <c r="AI235" s="198"/>
      <c r="AJ235" s="198"/>
      <c r="AK235" s="198"/>
      <c r="AL235" s="198"/>
      <c r="AM235" s="198"/>
      <c r="AN235" s="198"/>
      <c r="AO235" s="198"/>
      <c r="AP235" s="198"/>
      <c r="AQ235" s="198"/>
      <c r="AR235" s="198"/>
      <c r="AS235" s="69"/>
      <c r="AT235" s="200"/>
      <c r="AU235" s="200"/>
      <c r="AV235" s="200"/>
      <c r="AW235" s="200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</row>
    <row r="236" spans="1:71" ht="24" customHeight="1">
      <c r="A236" s="188">
        <v>6</v>
      </c>
      <c r="B236" s="205" t="str">
        <f>VLOOKUP($A$226,$V$4:$BJ$40,13)</f>
        <v>-</v>
      </c>
      <c r="C236" s="221"/>
      <c r="D236" s="205" t="str">
        <f>VLOOKUP($A$226,$V$4:$BJ$40,21)</f>
        <v>-</v>
      </c>
      <c r="E236" s="305"/>
      <c r="F236" s="305"/>
      <c r="G236" s="305"/>
      <c r="H236" s="305"/>
      <c r="I236" s="305"/>
      <c r="J236" s="305"/>
      <c r="K236" s="305"/>
      <c r="L236" s="305"/>
      <c r="M236" s="305"/>
      <c r="N236" s="306"/>
      <c r="O236" s="69"/>
      <c r="P236" s="69"/>
      <c r="Q236" s="69"/>
      <c r="R236" s="69"/>
      <c r="S236" s="69"/>
      <c r="T236" s="69"/>
      <c r="U236" s="198"/>
      <c r="V236" s="69"/>
      <c r="W236" s="198"/>
      <c r="X236" s="198"/>
      <c r="Y236" s="199"/>
      <c r="Z236" s="198"/>
      <c r="AA236" s="69"/>
      <c r="AB236" s="69"/>
      <c r="AC236" s="198"/>
      <c r="AD236" s="198"/>
      <c r="AE236" s="198"/>
      <c r="AF236" s="198"/>
      <c r="AG236" s="198"/>
      <c r="AH236" s="198"/>
      <c r="AI236" s="198"/>
      <c r="AJ236" s="198"/>
      <c r="AK236" s="198"/>
      <c r="AL236" s="198"/>
      <c r="AM236" s="198"/>
      <c r="AN236" s="198"/>
      <c r="AO236" s="198"/>
      <c r="AP236" s="198"/>
      <c r="AQ236" s="198"/>
      <c r="AR236" s="198"/>
      <c r="AS236" s="69"/>
      <c r="AT236" s="200"/>
      <c r="AU236" s="200"/>
      <c r="AV236" s="200"/>
      <c r="AW236" s="200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</row>
    <row r="237" spans="1:71" ht="24" customHeight="1">
      <c r="A237" s="188">
        <v>7</v>
      </c>
      <c r="B237" s="205" t="str">
        <f>VLOOKUP($A$226,$V$4:$BJ$40,14)</f>
        <v>-</v>
      </c>
      <c r="C237" s="221"/>
      <c r="D237" s="205" t="str">
        <f>VLOOKUP($A$226,$V$4:$BJ$40,22)</f>
        <v>-</v>
      </c>
      <c r="E237" s="305"/>
      <c r="F237" s="305"/>
      <c r="G237" s="305"/>
      <c r="H237" s="305"/>
      <c r="I237" s="305"/>
      <c r="J237" s="305"/>
      <c r="K237" s="305"/>
      <c r="L237" s="305"/>
      <c r="M237" s="305"/>
      <c r="N237" s="306"/>
      <c r="O237" s="69"/>
      <c r="P237" s="69"/>
      <c r="Q237" s="69"/>
      <c r="R237" s="69"/>
      <c r="S237" s="69"/>
      <c r="T237" s="69"/>
      <c r="U237" s="198"/>
      <c r="V237" s="69"/>
      <c r="W237" s="198"/>
      <c r="X237" s="198"/>
      <c r="Y237" s="199"/>
      <c r="Z237" s="198"/>
      <c r="AA237" s="69"/>
      <c r="AB237" s="69"/>
      <c r="AC237" s="198"/>
      <c r="AD237" s="198"/>
      <c r="AE237" s="198"/>
      <c r="AF237" s="198"/>
      <c r="AG237" s="198"/>
      <c r="AH237" s="198"/>
      <c r="AI237" s="198"/>
      <c r="AJ237" s="198"/>
      <c r="AK237" s="198"/>
      <c r="AL237" s="198"/>
      <c r="AM237" s="198"/>
      <c r="AN237" s="198"/>
      <c r="AO237" s="198"/>
      <c r="AP237" s="198"/>
      <c r="AQ237" s="198"/>
      <c r="AR237" s="198"/>
      <c r="AS237" s="69"/>
      <c r="AT237" s="200"/>
      <c r="AU237" s="200"/>
      <c r="AV237" s="200"/>
      <c r="AW237" s="200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</row>
    <row r="238" spans="1:71" ht="24" customHeight="1">
      <c r="A238" s="188">
        <v>8</v>
      </c>
      <c r="B238" s="205" t="str">
        <f>VLOOKUP($A$226,$V$4:$BJ$40,15)</f>
        <v>-</v>
      </c>
      <c r="C238" s="221"/>
      <c r="D238" s="205" t="str">
        <f>VLOOKUP($A$226,$V$4:$BJ$40,23)</f>
        <v>-</v>
      </c>
      <c r="E238" s="305"/>
      <c r="F238" s="305"/>
      <c r="G238" s="305"/>
      <c r="H238" s="305"/>
      <c r="I238" s="305"/>
      <c r="J238" s="305"/>
      <c r="K238" s="305"/>
      <c r="L238" s="305"/>
      <c r="M238" s="305"/>
      <c r="N238" s="306"/>
      <c r="O238" s="69"/>
      <c r="P238" s="69"/>
      <c r="Q238" s="69"/>
      <c r="R238" s="69"/>
      <c r="S238" s="69"/>
      <c r="T238" s="69"/>
      <c r="U238" s="198"/>
      <c r="V238" s="69"/>
      <c r="W238" s="198"/>
      <c r="X238" s="198"/>
      <c r="Y238" s="199"/>
      <c r="Z238" s="198"/>
      <c r="AA238" s="69"/>
      <c r="AB238" s="69"/>
      <c r="AC238" s="198"/>
      <c r="AD238" s="198"/>
      <c r="AE238" s="198"/>
      <c r="AF238" s="198"/>
      <c r="AG238" s="198"/>
      <c r="AH238" s="198"/>
      <c r="AI238" s="198"/>
      <c r="AJ238" s="198"/>
      <c r="AK238" s="198"/>
      <c r="AL238" s="198"/>
      <c r="AM238" s="198"/>
      <c r="AN238" s="198"/>
      <c r="AO238" s="198"/>
      <c r="AP238" s="198"/>
      <c r="AQ238" s="198"/>
      <c r="AR238" s="198"/>
      <c r="AS238" s="69"/>
      <c r="AT238" s="200"/>
      <c r="AU238" s="200"/>
      <c r="AV238" s="200"/>
      <c r="AW238" s="200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</row>
    <row r="239" spans="1:71" ht="24" customHeight="1">
      <c r="A239" s="188">
        <v>9</v>
      </c>
      <c r="B239" s="205"/>
      <c r="D239" s="221"/>
      <c r="E239" s="305"/>
      <c r="F239" s="305"/>
      <c r="G239" s="305"/>
      <c r="H239" s="305"/>
      <c r="I239" s="305"/>
      <c r="J239" s="305"/>
      <c r="K239" s="305"/>
      <c r="L239" s="305"/>
      <c r="M239" s="305"/>
      <c r="N239" s="306"/>
      <c r="O239" s="69"/>
      <c r="P239" s="69"/>
      <c r="Q239" s="69"/>
      <c r="R239" s="69"/>
      <c r="S239" s="69"/>
      <c r="T239" s="69"/>
      <c r="U239" s="198"/>
      <c r="V239" s="69"/>
      <c r="W239" s="198"/>
      <c r="X239" s="198"/>
      <c r="Y239" s="199"/>
      <c r="Z239" s="198"/>
      <c r="AA239" s="69"/>
      <c r="AB239" s="69"/>
      <c r="AC239" s="198"/>
      <c r="AD239" s="198"/>
      <c r="AE239" s="198"/>
      <c r="AF239" s="198"/>
      <c r="AG239" s="198"/>
      <c r="AH239" s="198"/>
      <c r="AI239" s="198"/>
      <c r="AJ239" s="198"/>
      <c r="AK239" s="198"/>
      <c r="AL239" s="198"/>
      <c r="AM239" s="198"/>
      <c r="AN239" s="198"/>
      <c r="AO239" s="198"/>
      <c r="AP239" s="198"/>
      <c r="AQ239" s="198"/>
      <c r="AR239" s="198"/>
      <c r="AS239" s="69"/>
      <c r="AT239" s="200"/>
      <c r="AU239" s="200"/>
      <c r="AV239" s="200"/>
      <c r="AW239" s="200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</row>
    <row r="240" spans="1:71" ht="24" customHeight="1">
      <c r="A240" s="188">
        <v>10</v>
      </c>
      <c r="B240" s="205"/>
      <c r="C240" s="221"/>
      <c r="D240" s="221"/>
      <c r="E240" s="305"/>
      <c r="F240" s="305"/>
      <c r="G240" s="305"/>
      <c r="H240" s="305"/>
      <c r="I240" s="305"/>
      <c r="J240" s="305"/>
      <c r="K240" s="305"/>
      <c r="L240" s="305"/>
      <c r="M240" s="305"/>
      <c r="N240" s="306"/>
      <c r="O240" s="69"/>
      <c r="P240" s="69"/>
      <c r="Q240" s="69"/>
      <c r="R240" s="69"/>
      <c r="S240" s="69"/>
      <c r="T240" s="69"/>
      <c r="U240" s="198"/>
      <c r="V240" s="69"/>
      <c r="W240" s="198"/>
      <c r="X240" s="198"/>
      <c r="Y240" s="199"/>
      <c r="Z240" s="198"/>
      <c r="AA240" s="69"/>
      <c r="AB240" s="69"/>
      <c r="AC240" s="198"/>
      <c r="AD240" s="198"/>
      <c r="AE240" s="198"/>
      <c r="AF240" s="198"/>
      <c r="AG240" s="198"/>
      <c r="AH240" s="198"/>
      <c r="AI240" s="198"/>
      <c r="AJ240" s="198"/>
      <c r="AK240" s="198"/>
      <c r="AL240" s="198"/>
      <c r="AM240" s="198"/>
      <c r="AN240" s="198"/>
      <c r="AO240" s="198"/>
      <c r="AP240" s="198"/>
      <c r="AQ240" s="198"/>
      <c r="AR240" s="198"/>
      <c r="AS240" s="69"/>
      <c r="AT240" s="200"/>
      <c r="AU240" s="200"/>
      <c r="AV240" s="200"/>
      <c r="AW240" s="200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  <c r="BM240" s="69"/>
      <c r="BN240" s="69"/>
      <c r="BO240" s="69"/>
      <c r="BP240" s="69"/>
      <c r="BQ240" s="69"/>
      <c r="BR240" s="69"/>
      <c r="BS240" s="69"/>
    </row>
    <row r="241" spans="1:71" ht="24" customHeight="1">
      <c r="A241" s="188">
        <v>11</v>
      </c>
      <c r="B241" s="205"/>
      <c r="C241" s="221"/>
      <c r="D241" s="228"/>
      <c r="E241" s="305"/>
      <c r="F241" s="305"/>
      <c r="G241" s="305"/>
      <c r="H241" s="305"/>
      <c r="I241" s="305"/>
      <c r="J241" s="305"/>
      <c r="K241" s="305"/>
      <c r="L241" s="305"/>
      <c r="M241" s="305"/>
      <c r="N241" s="306"/>
      <c r="O241" s="69"/>
      <c r="P241" s="69"/>
      <c r="Q241" s="69"/>
      <c r="R241" s="69"/>
      <c r="S241" s="69"/>
      <c r="T241" s="69"/>
      <c r="U241" s="198"/>
      <c r="V241" s="69"/>
      <c r="W241" s="198"/>
      <c r="X241" s="198"/>
      <c r="Y241" s="199"/>
      <c r="Z241" s="198"/>
      <c r="AA241" s="69"/>
      <c r="AB241" s="69"/>
      <c r="AC241" s="198"/>
      <c r="AD241" s="198"/>
      <c r="AE241" s="198"/>
      <c r="AF241" s="198"/>
      <c r="AG241" s="198"/>
      <c r="AH241" s="198"/>
      <c r="AI241" s="198"/>
      <c r="AJ241" s="198"/>
      <c r="AK241" s="198"/>
      <c r="AL241" s="198"/>
      <c r="AM241" s="198"/>
      <c r="AN241" s="198"/>
      <c r="AO241" s="198"/>
      <c r="AP241" s="198"/>
      <c r="AQ241" s="198"/>
      <c r="AR241" s="198"/>
      <c r="AS241" s="69"/>
      <c r="AT241" s="200"/>
      <c r="AU241" s="200"/>
      <c r="AV241" s="200"/>
      <c r="AW241" s="200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  <c r="BQ241" s="69"/>
      <c r="BR241" s="69"/>
      <c r="BS241" s="69"/>
    </row>
    <row r="242" spans="1:71" ht="24" customHeight="1">
      <c r="A242" s="188">
        <v>12</v>
      </c>
      <c r="B242" s="205"/>
      <c r="C242" s="221"/>
      <c r="D242" s="221"/>
      <c r="E242" s="305"/>
      <c r="F242" s="305"/>
      <c r="G242" s="305"/>
      <c r="H242" s="305"/>
      <c r="I242" s="305"/>
      <c r="J242" s="305"/>
      <c r="K242" s="305"/>
      <c r="L242" s="305"/>
      <c r="M242" s="305"/>
      <c r="N242" s="306"/>
      <c r="O242" s="69"/>
      <c r="P242" s="69"/>
      <c r="Q242" s="69"/>
      <c r="R242" s="69"/>
      <c r="S242" s="69"/>
      <c r="T242" s="69"/>
      <c r="U242" s="198"/>
      <c r="V242" s="69"/>
      <c r="W242" s="198"/>
      <c r="X242" s="198"/>
      <c r="Y242" s="199"/>
      <c r="Z242" s="198"/>
      <c r="AA242" s="69"/>
      <c r="AB242" s="69"/>
      <c r="AC242" s="198"/>
      <c r="AD242" s="198"/>
      <c r="AE242" s="198"/>
      <c r="AF242" s="198"/>
      <c r="AG242" s="198"/>
      <c r="AH242" s="198"/>
      <c r="AI242" s="198"/>
      <c r="AJ242" s="198"/>
      <c r="AK242" s="198"/>
      <c r="AL242" s="198"/>
      <c r="AM242" s="198"/>
      <c r="AN242" s="198"/>
      <c r="AO242" s="198"/>
      <c r="AP242" s="198"/>
      <c r="AQ242" s="198"/>
      <c r="AR242" s="198"/>
      <c r="AS242" s="69"/>
      <c r="AT242" s="200"/>
      <c r="AU242" s="200"/>
      <c r="AV242" s="200"/>
      <c r="AW242" s="200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  <c r="BM242" s="69"/>
      <c r="BN242" s="69"/>
      <c r="BO242" s="69"/>
      <c r="BP242" s="69"/>
      <c r="BQ242" s="69"/>
      <c r="BR242" s="69"/>
      <c r="BS242" s="69"/>
    </row>
    <row r="243" spans="1:71" ht="24" customHeight="1">
      <c r="A243" s="188">
        <v>13</v>
      </c>
      <c r="B243" s="205"/>
      <c r="C243" s="221"/>
      <c r="D243" s="221"/>
      <c r="E243" s="305"/>
      <c r="F243" s="305"/>
      <c r="G243" s="305"/>
      <c r="H243" s="305"/>
      <c r="I243" s="305"/>
      <c r="J243" s="305"/>
      <c r="K243" s="305"/>
      <c r="L243" s="305"/>
      <c r="M243" s="305"/>
      <c r="N243" s="306"/>
      <c r="O243" s="69"/>
      <c r="P243" s="69"/>
      <c r="Q243" s="69"/>
      <c r="R243" s="69"/>
      <c r="S243" s="69"/>
      <c r="T243" s="69"/>
      <c r="U243" s="198"/>
      <c r="V243" s="69"/>
      <c r="W243" s="198"/>
      <c r="X243" s="198"/>
      <c r="Y243" s="199"/>
      <c r="Z243" s="198"/>
      <c r="AA243" s="69"/>
      <c r="AB243" s="69"/>
      <c r="AC243" s="198"/>
      <c r="AD243" s="198"/>
      <c r="AE243" s="198"/>
      <c r="AF243" s="198"/>
      <c r="AG243" s="198"/>
      <c r="AH243" s="198"/>
      <c r="AI243" s="198"/>
      <c r="AJ243" s="198"/>
      <c r="AK243" s="198"/>
      <c r="AL243" s="198"/>
      <c r="AM243" s="198"/>
      <c r="AN243" s="198"/>
      <c r="AO243" s="198"/>
      <c r="AP243" s="198"/>
      <c r="AQ243" s="198"/>
      <c r="AR243" s="198"/>
      <c r="AS243" s="69"/>
      <c r="AT243" s="200"/>
      <c r="AU243" s="200"/>
      <c r="AV243" s="200"/>
      <c r="AW243" s="200"/>
      <c r="AX243" s="69"/>
      <c r="AY243" s="69"/>
      <c r="AZ243" s="69"/>
      <c r="BA243" s="69"/>
      <c r="BB243" s="69"/>
      <c r="BC243" s="69"/>
      <c r="BD243" s="69"/>
      <c r="BE243" s="69"/>
      <c r="BF243" s="69"/>
      <c r="BG243" s="69"/>
      <c r="BH243" s="69"/>
      <c r="BI243" s="69"/>
      <c r="BJ243" s="69"/>
      <c r="BK243" s="69"/>
      <c r="BL243" s="69"/>
      <c r="BM243" s="69"/>
      <c r="BN243" s="69"/>
      <c r="BO243" s="69"/>
      <c r="BP243" s="69"/>
      <c r="BQ243" s="69"/>
      <c r="BR243" s="69"/>
      <c r="BS243" s="69"/>
    </row>
    <row r="244" spans="1:71" ht="24" customHeight="1">
      <c r="A244" s="188">
        <v>14</v>
      </c>
      <c r="B244" s="205"/>
      <c r="C244" s="221"/>
      <c r="D244" s="221"/>
      <c r="E244" s="305"/>
      <c r="F244" s="305"/>
      <c r="G244" s="305"/>
      <c r="H244" s="305"/>
      <c r="I244" s="305"/>
      <c r="J244" s="305"/>
      <c r="K244" s="305"/>
      <c r="L244" s="305"/>
      <c r="M244" s="305"/>
      <c r="N244" s="306"/>
      <c r="O244" s="69"/>
      <c r="P244" s="69"/>
      <c r="Q244" s="69"/>
      <c r="R244" s="69"/>
      <c r="S244" s="69"/>
      <c r="T244" s="69"/>
      <c r="U244" s="198"/>
      <c r="V244" s="69"/>
      <c r="W244" s="198"/>
      <c r="X244" s="198"/>
      <c r="Y244" s="199"/>
      <c r="Z244" s="198"/>
      <c r="AA244" s="69"/>
      <c r="AB244" s="69"/>
      <c r="AC244" s="198"/>
      <c r="AD244" s="198"/>
      <c r="AE244" s="198"/>
      <c r="AF244" s="198"/>
      <c r="AG244" s="198"/>
      <c r="AH244" s="198"/>
      <c r="AI244" s="198"/>
      <c r="AJ244" s="198"/>
      <c r="AK244" s="198"/>
      <c r="AL244" s="198"/>
      <c r="AM244" s="198"/>
      <c r="AN244" s="198"/>
      <c r="AO244" s="198"/>
      <c r="AP244" s="198"/>
      <c r="AQ244" s="198"/>
      <c r="AR244" s="198"/>
      <c r="AS244" s="69"/>
      <c r="AT244" s="200"/>
      <c r="AU244" s="200"/>
      <c r="AV244" s="200"/>
      <c r="AW244" s="200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69"/>
      <c r="BK244" s="69"/>
      <c r="BL244" s="69"/>
      <c r="BM244" s="69"/>
      <c r="BN244" s="69"/>
      <c r="BO244" s="69"/>
      <c r="BP244" s="69"/>
      <c r="BQ244" s="69"/>
      <c r="BR244" s="69"/>
      <c r="BS244" s="69"/>
    </row>
    <row r="245" spans="1:71" ht="24" customHeight="1">
      <c r="A245" s="188">
        <v>15</v>
      </c>
      <c r="B245" s="230"/>
      <c r="C245" s="221"/>
      <c r="D245" s="222"/>
      <c r="E245" s="305"/>
      <c r="F245" s="305"/>
      <c r="G245" s="305"/>
      <c r="H245" s="305"/>
      <c r="I245" s="305"/>
      <c r="J245" s="305"/>
      <c r="K245" s="305"/>
      <c r="L245" s="305"/>
      <c r="M245" s="305"/>
      <c r="N245" s="306"/>
      <c r="O245" s="69"/>
      <c r="P245" s="69"/>
      <c r="Q245" s="69"/>
      <c r="R245" s="69"/>
      <c r="S245" s="69"/>
      <c r="T245" s="69"/>
      <c r="U245" s="198"/>
      <c r="V245" s="69"/>
      <c r="W245" s="198"/>
      <c r="X245" s="198"/>
      <c r="Y245" s="199"/>
      <c r="Z245" s="198"/>
      <c r="AA245" s="69"/>
      <c r="AB245" s="69"/>
      <c r="AC245" s="198"/>
      <c r="AD245" s="198"/>
      <c r="AE245" s="198"/>
      <c r="AF245" s="198"/>
      <c r="AG245" s="198"/>
      <c r="AH245" s="198"/>
      <c r="AI245" s="198"/>
      <c r="AJ245" s="198"/>
      <c r="AK245" s="198"/>
      <c r="AL245" s="198"/>
      <c r="AM245" s="198"/>
      <c r="AN245" s="198"/>
      <c r="AO245" s="198"/>
      <c r="AP245" s="198"/>
      <c r="AQ245" s="198"/>
      <c r="AR245" s="198"/>
      <c r="AS245" s="69"/>
      <c r="AT245" s="200"/>
      <c r="AU245" s="200"/>
      <c r="AV245" s="200"/>
      <c r="AW245" s="200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</row>
    <row r="246" spans="1:71" ht="24" customHeight="1">
      <c r="A246" s="188">
        <v>16</v>
      </c>
      <c r="B246" s="230"/>
      <c r="C246" s="221"/>
      <c r="D246" s="222"/>
      <c r="E246" s="305"/>
      <c r="F246" s="305"/>
      <c r="G246" s="305"/>
      <c r="H246" s="305"/>
      <c r="I246" s="305"/>
      <c r="J246" s="305"/>
      <c r="K246" s="305"/>
      <c r="L246" s="305"/>
      <c r="M246" s="305"/>
      <c r="N246" s="306"/>
      <c r="O246" s="69"/>
      <c r="P246" s="69"/>
      <c r="Q246" s="69"/>
      <c r="R246" s="69"/>
      <c r="S246" s="69"/>
      <c r="T246" s="69"/>
      <c r="U246" s="198"/>
      <c r="V246" s="69"/>
      <c r="W246" s="198"/>
      <c r="X246" s="198"/>
      <c r="Y246" s="199"/>
      <c r="Z246" s="198"/>
      <c r="AA246" s="69"/>
      <c r="AB246" s="69"/>
      <c r="AC246" s="198"/>
      <c r="AD246" s="198"/>
      <c r="AE246" s="198"/>
      <c r="AF246" s="198"/>
      <c r="AG246" s="198"/>
      <c r="AH246" s="198"/>
      <c r="AI246" s="198"/>
      <c r="AJ246" s="198"/>
      <c r="AK246" s="198"/>
      <c r="AL246" s="198"/>
      <c r="AM246" s="198"/>
      <c r="AN246" s="198"/>
      <c r="AO246" s="198"/>
      <c r="AP246" s="198"/>
      <c r="AQ246" s="198"/>
      <c r="AR246" s="198"/>
      <c r="AS246" s="69"/>
      <c r="AT246" s="200"/>
      <c r="AU246" s="200"/>
      <c r="AV246" s="200"/>
      <c r="AW246" s="200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</row>
    <row r="247" spans="1:71" ht="24" customHeight="1">
      <c r="A247" s="188">
        <v>17</v>
      </c>
      <c r="B247" s="230"/>
      <c r="C247" s="221"/>
      <c r="D247" s="222"/>
      <c r="E247" s="305"/>
      <c r="F247" s="305"/>
      <c r="G247" s="305"/>
      <c r="H247" s="305"/>
      <c r="I247" s="305"/>
      <c r="J247" s="305"/>
      <c r="K247" s="305"/>
      <c r="L247" s="305"/>
      <c r="M247" s="305"/>
      <c r="N247" s="306"/>
      <c r="O247" s="69"/>
      <c r="P247" s="69"/>
      <c r="Q247" s="69"/>
      <c r="R247" s="69"/>
      <c r="S247" s="69"/>
      <c r="T247" s="69"/>
      <c r="U247" s="198"/>
      <c r="V247" s="69"/>
      <c r="W247" s="198"/>
      <c r="X247" s="198"/>
      <c r="Y247" s="199"/>
      <c r="Z247" s="198"/>
      <c r="AA247" s="69"/>
      <c r="AB247" s="69"/>
      <c r="AC247" s="198"/>
      <c r="AD247" s="198"/>
      <c r="AE247" s="198"/>
      <c r="AF247" s="198"/>
      <c r="AG247" s="198"/>
      <c r="AH247" s="198"/>
      <c r="AI247" s="198"/>
      <c r="AJ247" s="198"/>
      <c r="AK247" s="198"/>
      <c r="AL247" s="198"/>
      <c r="AM247" s="198"/>
      <c r="AN247" s="198"/>
      <c r="AO247" s="198"/>
      <c r="AP247" s="198"/>
      <c r="AQ247" s="198"/>
      <c r="AR247" s="198"/>
      <c r="AS247" s="69"/>
      <c r="AT247" s="200"/>
      <c r="AU247" s="200"/>
      <c r="AV247" s="200"/>
      <c r="AW247" s="200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9"/>
      <c r="BM247" s="69"/>
      <c r="BN247" s="69"/>
      <c r="BO247" s="69"/>
      <c r="BP247" s="69"/>
      <c r="BQ247" s="69"/>
      <c r="BR247" s="69"/>
      <c r="BS247" s="69"/>
    </row>
    <row r="248" spans="1:71" ht="24" customHeight="1">
      <c r="A248" s="188">
        <v>18</v>
      </c>
      <c r="B248" s="230"/>
      <c r="C248" s="221"/>
      <c r="D248" s="222"/>
      <c r="E248" s="305"/>
      <c r="F248" s="305"/>
      <c r="G248" s="305"/>
      <c r="H248" s="305"/>
      <c r="I248" s="305"/>
      <c r="J248" s="305"/>
      <c r="K248" s="305"/>
      <c r="L248" s="305"/>
      <c r="M248" s="305"/>
      <c r="N248" s="306"/>
      <c r="O248" s="69"/>
      <c r="P248" s="69"/>
      <c r="Q248" s="69"/>
      <c r="R248" s="69"/>
      <c r="S248" s="69"/>
      <c r="T248" s="69"/>
      <c r="U248" s="198"/>
      <c r="V248" s="69"/>
      <c r="W248" s="198"/>
      <c r="X248" s="198"/>
      <c r="Y248" s="199"/>
      <c r="Z248" s="198"/>
      <c r="AA248" s="69"/>
      <c r="AB248" s="69"/>
      <c r="AC248" s="198"/>
      <c r="AD248" s="198"/>
      <c r="AE248" s="198"/>
      <c r="AF248" s="198"/>
      <c r="AG248" s="198"/>
      <c r="AH248" s="198"/>
      <c r="AI248" s="198"/>
      <c r="AJ248" s="198"/>
      <c r="AK248" s="198"/>
      <c r="AL248" s="198"/>
      <c r="AM248" s="198"/>
      <c r="AN248" s="198"/>
      <c r="AO248" s="198"/>
      <c r="AP248" s="198"/>
      <c r="AQ248" s="198"/>
      <c r="AR248" s="198"/>
      <c r="AS248" s="69"/>
      <c r="AT248" s="200"/>
      <c r="AU248" s="200"/>
      <c r="AV248" s="200"/>
      <c r="AW248" s="200"/>
      <c r="AX248" s="69"/>
      <c r="AY248" s="69"/>
      <c r="AZ248" s="69"/>
      <c r="BA248" s="69"/>
      <c r="BB248" s="69"/>
      <c r="BC248" s="69"/>
      <c r="BD248" s="69"/>
      <c r="BE248" s="69"/>
      <c r="BF248" s="69"/>
      <c r="BG248" s="69"/>
      <c r="BH248" s="69"/>
      <c r="BI248" s="69"/>
      <c r="BJ248" s="69"/>
      <c r="BK248" s="69"/>
      <c r="BL248" s="69"/>
      <c r="BM248" s="69"/>
      <c r="BN248" s="69"/>
      <c r="BO248" s="69"/>
      <c r="BP248" s="69"/>
      <c r="BQ248" s="69"/>
      <c r="BR248" s="69"/>
      <c r="BS248" s="69"/>
    </row>
    <row r="249" spans="1:71" s="363" customFormat="1" ht="24" customHeight="1">
      <c r="A249" s="188">
        <v>19</v>
      </c>
      <c r="B249" s="230"/>
      <c r="C249" s="221"/>
      <c r="D249" s="222"/>
      <c r="E249" s="450"/>
      <c r="F249" s="450"/>
      <c r="G249" s="450"/>
      <c r="H249" s="450"/>
      <c r="I249" s="450"/>
      <c r="J249" s="450"/>
      <c r="K249" s="450"/>
      <c r="L249" s="450"/>
      <c r="M249" s="450"/>
      <c r="N249" s="451"/>
      <c r="O249" s="69"/>
      <c r="P249" s="69"/>
      <c r="Q249" s="69"/>
      <c r="R249" s="69"/>
      <c r="S249" s="69"/>
      <c r="T249" s="69"/>
      <c r="U249" s="198"/>
      <c r="V249" s="69"/>
      <c r="W249" s="198"/>
      <c r="X249" s="198"/>
      <c r="Y249" s="199"/>
      <c r="Z249" s="198"/>
      <c r="AA249" s="69"/>
      <c r="AB249" s="69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69"/>
      <c r="AT249" s="200"/>
      <c r="AU249" s="200"/>
      <c r="AV249" s="200"/>
      <c r="AW249" s="200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</row>
    <row r="250" spans="1:71" s="363" customFormat="1" ht="24" customHeight="1">
      <c r="A250" s="188">
        <v>20</v>
      </c>
      <c r="B250" s="230"/>
      <c r="C250" s="221"/>
      <c r="D250" s="222"/>
      <c r="E250" s="450"/>
      <c r="F250" s="450"/>
      <c r="G250" s="450"/>
      <c r="H250" s="450"/>
      <c r="I250" s="450"/>
      <c r="J250" s="450"/>
      <c r="K250" s="450"/>
      <c r="L250" s="450"/>
      <c r="M250" s="450"/>
      <c r="N250" s="451"/>
      <c r="O250" s="69"/>
      <c r="P250" s="69"/>
      <c r="Q250" s="69"/>
      <c r="R250" s="69"/>
      <c r="S250" s="69"/>
      <c r="T250" s="69"/>
      <c r="U250" s="198"/>
      <c r="V250" s="69"/>
      <c r="W250" s="198"/>
      <c r="X250" s="198"/>
      <c r="Y250" s="199"/>
      <c r="Z250" s="198"/>
      <c r="AA250" s="69"/>
      <c r="AB250" s="69"/>
      <c r="AC250" s="198"/>
      <c r="AD250" s="198"/>
      <c r="AE250" s="198"/>
      <c r="AF250" s="198"/>
      <c r="AG250" s="198"/>
      <c r="AH250" s="198"/>
      <c r="AI250" s="198"/>
      <c r="AJ250" s="198"/>
      <c r="AK250" s="198"/>
      <c r="AL250" s="198"/>
      <c r="AM250" s="198"/>
      <c r="AN250" s="198"/>
      <c r="AO250" s="198"/>
      <c r="AP250" s="198"/>
      <c r="AQ250" s="198"/>
      <c r="AR250" s="198"/>
      <c r="AS250" s="69"/>
      <c r="AT250" s="200"/>
      <c r="AU250" s="200"/>
      <c r="AV250" s="200"/>
      <c r="AW250" s="200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</row>
    <row r="251" spans="1:71" s="363" customFormat="1" ht="24" customHeight="1">
      <c r="A251" s="188">
        <v>21</v>
      </c>
      <c r="B251" s="230"/>
      <c r="C251" s="221"/>
      <c r="D251" s="222"/>
      <c r="E251" s="450"/>
      <c r="F251" s="450"/>
      <c r="G251" s="450"/>
      <c r="H251" s="450"/>
      <c r="I251" s="450"/>
      <c r="J251" s="450"/>
      <c r="K251" s="450"/>
      <c r="L251" s="450"/>
      <c r="M251" s="450"/>
      <c r="N251" s="451"/>
      <c r="O251" s="69"/>
      <c r="P251" s="69"/>
      <c r="Q251" s="69"/>
      <c r="R251" s="69"/>
      <c r="S251" s="69"/>
      <c r="T251" s="69"/>
      <c r="U251" s="198"/>
      <c r="V251" s="69"/>
      <c r="W251" s="198"/>
      <c r="X251" s="198"/>
      <c r="Y251" s="199"/>
      <c r="Z251" s="198"/>
      <c r="AA251" s="69"/>
      <c r="AB251" s="69"/>
      <c r="AC251" s="198"/>
      <c r="AD251" s="198"/>
      <c r="AE251" s="198"/>
      <c r="AF251" s="198"/>
      <c r="AG251" s="198"/>
      <c r="AH251" s="198"/>
      <c r="AI251" s="198"/>
      <c r="AJ251" s="198"/>
      <c r="AK251" s="198"/>
      <c r="AL251" s="198"/>
      <c r="AM251" s="198"/>
      <c r="AN251" s="198"/>
      <c r="AO251" s="198"/>
      <c r="AP251" s="198"/>
      <c r="AQ251" s="198"/>
      <c r="AR251" s="198"/>
      <c r="AS251" s="69"/>
      <c r="AT251" s="200"/>
      <c r="AU251" s="200"/>
      <c r="AV251" s="200"/>
      <c r="AW251" s="200"/>
      <c r="AX251" s="69"/>
      <c r="AY251" s="69"/>
      <c r="AZ251" s="69"/>
      <c r="BA251" s="69"/>
      <c r="BB251" s="69"/>
      <c r="BC251" s="69"/>
      <c r="BD251" s="69"/>
      <c r="BE251" s="69"/>
      <c r="BF251" s="69"/>
      <c r="BG251" s="69"/>
      <c r="BH251" s="69"/>
      <c r="BI251" s="69"/>
      <c r="BJ251" s="69"/>
      <c r="BK251" s="69"/>
      <c r="BL251" s="69"/>
      <c r="BM251" s="69"/>
      <c r="BN251" s="69"/>
      <c r="BO251" s="69"/>
      <c r="BP251" s="69"/>
      <c r="BQ251" s="69"/>
      <c r="BR251" s="69"/>
      <c r="BS251" s="69"/>
    </row>
    <row r="252" spans="1:71" s="363" customFormat="1" ht="24" customHeight="1">
      <c r="A252" s="188">
        <v>22</v>
      </c>
      <c r="B252" s="230"/>
      <c r="C252" s="221"/>
      <c r="D252" s="222"/>
      <c r="E252" s="450"/>
      <c r="F252" s="450"/>
      <c r="G252" s="450"/>
      <c r="H252" s="450"/>
      <c r="I252" s="450"/>
      <c r="J252" s="450"/>
      <c r="K252" s="450"/>
      <c r="L252" s="450"/>
      <c r="M252" s="450"/>
      <c r="N252" s="451"/>
      <c r="O252" s="69"/>
      <c r="P252" s="69"/>
      <c r="Q252" s="69"/>
      <c r="R252" s="69"/>
      <c r="S252" s="69"/>
      <c r="T252" s="69"/>
      <c r="U252" s="198"/>
      <c r="V252" s="69"/>
      <c r="W252" s="198"/>
      <c r="X252" s="198"/>
      <c r="Y252" s="199"/>
      <c r="Z252" s="198"/>
      <c r="AA252" s="69"/>
      <c r="AB252" s="69"/>
      <c r="AC252" s="198"/>
      <c r="AD252" s="198"/>
      <c r="AE252" s="198"/>
      <c r="AF252" s="198"/>
      <c r="AG252" s="198"/>
      <c r="AH252" s="198"/>
      <c r="AI252" s="198"/>
      <c r="AJ252" s="198"/>
      <c r="AK252" s="198"/>
      <c r="AL252" s="198"/>
      <c r="AM252" s="198"/>
      <c r="AN252" s="198"/>
      <c r="AO252" s="198"/>
      <c r="AP252" s="198"/>
      <c r="AQ252" s="198"/>
      <c r="AR252" s="198"/>
      <c r="AS252" s="69"/>
      <c r="AT252" s="200"/>
      <c r="AU252" s="200"/>
      <c r="AV252" s="200"/>
      <c r="AW252" s="200"/>
      <c r="AX252" s="69"/>
      <c r="AY252" s="69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  <c r="BJ252" s="69"/>
      <c r="BK252" s="69"/>
      <c r="BL252" s="69"/>
      <c r="BM252" s="69"/>
      <c r="BN252" s="69"/>
      <c r="BO252" s="69"/>
      <c r="BP252" s="69"/>
      <c r="BQ252" s="69"/>
      <c r="BR252" s="69"/>
      <c r="BS252" s="69"/>
    </row>
    <row r="253" spans="1:71" s="363" customFormat="1" ht="24" customHeight="1">
      <c r="A253" s="188">
        <v>23</v>
      </c>
      <c r="B253" s="230"/>
      <c r="C253" s="221"/>
      <c r="D253" s="222"/>
      <c r="E253" s="450"/>
      <c r="F253" s="450"/>
      <c r="G253" s="450"/>
      <c r="H253" s="450"/>
      <c r="I253" s="450"/>
      <c r="J253" s="450"/>
      <c r="K253" s="450"/>
      <c r="L253" s="450"/>
      <c r="M253" s="450"/>
      <c r="N253" s="451"/>
      <c r="O253" s="69"/>
      <c r="P253" s="69"/>
      <c r="Q253" s="69"/>
      <c r="R253" s="69"/>
      <c r="S253" s="69"/>
      <c r="T253" s="69"/>
      <c r="U253" s="198"/>
      <c r="V253" s="69"/>
      <c r="W253" s="198"/>
      <c r="X253" s="198"/>
      <c r="Y253" s="199"/>
      <c r="Z253" s="198"/>
      <c r="AA253" s="69"/>
      <c r="AB253" s="69"/>
      <c r="AC253" s="198"/>
      <c r="AD253" s="198"/>
      <c r="AE253" s="198"/>
      <c r="AF253" s="198"/>
      <c r="AG253" s="198"/>
      <c r="AH253" s="198"/>
      <c r="AI253" s="198"/>
      <c r="AJ253" s="198"/>
      <c r="AK253" s="198"/>
      <c r="AL253" s="198"/>
      <c r="AM253" s="198"/>
      <c r="AN253" s="198"/>
      <c r="AO253" s="198"/>
      <c r="AP253" s="198"/>
      <c r="AQ253" s="198"/>
      <c r="AR253" s="198"/>
      <c r="AS253" s="69"/>
      <c r="AT253" s="200"/>
      <c r="AU253" s="200"/>
      <c r="AV253" s="200"/>
      <c r="AW253" s="200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69"/>
      <c r="BL253" s="69"/>
      <c r="BM253" s="69"/>
      <c r="BN253" s="69"/>
      <c r="BO253" s="69"/>
      <c r="BP253" s="69"/>
      <c r="BQ253" s="69"/>
      <c r="BR253" s="69"/>
      <c r="BS253" s="69"/>
    </row>
    <row r="254" spans="1:71" ht="24" customHeight="1">
      <c r="A254" s="188">
        <v>24</v>
      </c>
      <c r="B254" s="230"/>
      <c r="C254" s="221"/>
      <c r="D254" s="222"/>
      <c r="E254" s="305"/>
      <c r="F254" s="305"/>
      <c r="G254" s="305"/>
      <c r="H254" s="305"/>
      <c r="I254" s="305"/>
      <c r="J254" s="305"/>
      <c r="K254" s="305"/>
      <c r="L254" s="305"/>
      <c r="M254" s="305"/>
      <c r="N254" s="306"/>
      <c r="O254" s="69"/>
      <c r="P254" s="69"/>
      <c r="Q254" s="69"/>
      <c r="R254" s="69"/>
      <c r="S254" s="69"/>
      <c r="T254" s="69"/>
      <c r="U254" s="198"/>
      <c r="V254" s="69"/>
      <c r="W254" s="198"/>
      <c r="X254" s="198"/>
      <c r="Y254" s="199"/>
      <c r="Z254" s="198"/>
      <c r="AA254" s="69"/>
      <c r="AB254" s="69"/>
      <c r="AC254" s="198"/>
      <c r="AD254" s="198"/>
      <c r="AE254" s="198"/>
      <c r="AF254" s="198"/>
      <c r="AG254" s="198"/>
      <c r="AH254" s="198"/>
      <c r="AI254" s="198"/>
      <c r="AJ254" s="198"/>
      <c r="AK254" s="198"/>
      <c r="AL254" s="198"/>
      <c r="AM254" s="198"/>
      <c r="AN254" s="198"/>
      <c r="AO254" s="198"/>
      <c r="AP254" s="198"/>
      <c r="AQ254" s="198"/>
      <c r="AR254" s="198"/>
      <c r="AS254" s="69"/>
      <c r="AT254" s="200"/>
      <c r="AU254" s="200"/>
      <c r="AV254" s="200"/>
      <c r="AW254" s="200"/>
      <c r="AX254" s="69"/>
      <c r="AY254" s="69"/>
      <c r="AZ254" s="69"/>
      <c r="BA254" s="69"/>
      <c r="BB254" s="69"/>
      <c r="BC254" s="69"/>
      <c r="BD254" s="69"/>
      <c r="BE254" s="69"/>
      <c r="BF254" s="69"/>
      <c r="BG254" s="69"/>
      <c r="BH254" s="69"/>
      <c r="BI254" s="69"/>
      <c r="BJ254" s="69"/>
      <c r="BK254" s="69"/>
      <c r="BL254" s="69"/>
      <c r="BM254" s="69"/>
      <c r="BN254" s="69"/>
      <c r="BO254" s="69"/>
      <c r="BP254" s="69"/>
      <c r="BQ254" s="69"/>
      <c r="BR254" s="69"/>
      <c r="BS254" s="69"/>
    </row>
    <row r="255" spans="1:71" ht="24" customHeight="1" thickBot="1">
      <c r="A255" s="188">
        <v>25</v>
      </c>
      <c r="B255" s="231"/>
      <c r="C255" s="232"/>
      <c r="D255" s="233"/>
      <c r="E255" s="307"/>
      <c r="F255" s="307"/>
      <c r="G255" s="307"/>
      <c r="H255" s="307"/>
      <c r="I255" s="307"/>
      <c r="J255" s="307"/>
      <c r="K255" s="307"/>
      <c r="L255" s="307"/>
      <c r="M255" s="307"/>
      <c r="N255" s="308"/>
      <c r="O255" s="69"/>
      <c r="P255" s="69"/>
      <c r="Q255" s="69"/>
      <c r="R255" s="69"/>
      <c r="S255" s="69"/>
      <c r="T255" s="69"/>
      <c r="U255" s="198"/>
      <c r="V255" s="69"/>
      <c r="W255" s="198"/>
      <c r="X255" s="198"/>
      <c r="Y255" s="199"/>
      <c r="Z255" s="198"/>
      <c r="AA255" s="69"/>
      <c r="AB255" s="69"/>
      <c r="AC255" s="198"/>
      <c r="AD255" s="198"/>
      <c r="AE255" s="198"/>
      <c r="AF255" s="198"/>
      <c r="AG255" s="198"/>
      <c r="AH255" s="198"/>
      <c r="AI255" s="198"/>
      <c r="AJ255" s="198"/>
      <c r="AK255" s="198"/>
      <c r="AL255" s="198"/>
      <c r="AM255" s="198"/>
      <c r="AN255" s="198"/>
      <c r="AO255" s="198"/>
      <c r="AP255" s="198"/>
      <c r="AQ255" s="198"/>
      <c r="AR255" s="198"/>
      <c r="AS255" s="69"/>
      <c r="AT255" s="200"/>
      <c r="AU255" s="200"/>
      <c r="AV255" s="200"/>
      <c r="AW255" s="200"/>
      <c r="AX255" s="69"/>
      <c r="AY255" s="69"/>
      <c r="AZ255" s="69"/>
      <c r="BA255" s="69"/>
      <c r="BB255" s="69"/>
      <c r="BC255" s="69"/>
      <c r="BD255" s="69"/>
      <c r="BE255" s="69"/>
      <c r="BF255" s="69"/>
      <c r="BG255" s="69"/>
      <c r="BH255" s="69"/>
      <c r="BI255" s="69"/>
      <c r="BJ255" s="69"/>
      <c r="BK255" s="69"/>
      <c r="BL255" s="69"/>
      <c r="BM255" s="69"/>
      <c r="BN255" s="69"/>
      <c r="BO255" s="69"/>
      <c r="BP255" s="69"/>
      <c r="BQ255" s="69"/>
      <c r="BR255" s="69"/>
      <c r="BS255" s="69"/>
    </row>
    <row r="256" spans="1:71" ht="24" customHeight="1" thickBot="1">
      <c r="A256" s="191"/>
      <c r="B256" s="76"/>
      <c r="C256" s="325"/>
      <c r="D256" s="76"/>
      <c r="E256" s="76"/>
      <c r="F256" s="76"/>
      <c r="G256" s="326"/>
      <c r="H256" s="76"/>
      <c r="I256" s="76"/>
      <c r="J256" s="76"/>
      <c r="K256" s="76"/>
      <c r="L256" s="76"/>
      <c r="M256" s="76"/>
      <c r="N256" s="76"/>
      <c r="O256" s="69"/>
      <c r="P256" s="69"/>
      <c r="Q256" s="69"/>
      <c r="R256" s="69"/>
      <c r="S256" s="69"/>
      <c r="T256" s="69"/>
      <c r="U256" s="198"/>
      <c r="V256" s="69"/>
      <c r="W256" s="198"/>
      <c r="X256" s="198"/>
      <c r="Y256" s="199"/>
      <c r="Z256" s="198"/>
      <c r="AA256" s="69"/>
      <c r="AB256" s="69"/>
      <c r="AC256" s="198"/>
      <c r="AD256" s="198"/>
      <c r="AE256" s="198"/>
      <c r="AF256" s="198"/>
      <c r="AG256" s="198"/>
      <c r="AH256" s="198"/>
      <c r="AI256" s="198"/>
      <c r="AJ256" s="198"/>
      <c r="AK256" s="198"/>
      <c r="AL256" s="198"/>
      <c r="AM256" s="198"/>
      <c r="AN256" s="198"/>
      <c r="AO256" s="198"/>
      <c r="AP256" s="198"/>
      <c r="AQ256" s="198"/>
      <c r="AR256" s="198"/>
      <c r="AS256" s="69"/>
      <c r="AT256" s="200"/>
      <c r="AU256" s="200"/>
      <c r="AV256" s="200"/>
      <c r="AW256" s="200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</row>
    <row r="257" spans="1:71" ht="24" customHeight="1">
      <c r="A257" s="192" t="s">
        <v>48</v>
      </c>
      <c r="B257" s="236"/>
      <c r="C257" s="236"/>
      <c r="D257" s="236"/>
      <c r="E257" s="236"/>
      <c r="F257" s="237"/>
      <c r="G257" s="567"/>
      <c r="H257" s="568"/>
      <c r="I257" s="568"/>
      <c r="J257" s="568"/>
      <c r="K257" s="568"/>
      <c r="L257" s="568"/>
      <c r="M257" s="568"/>
      <c r="N257" s="569"/>
      <c r="O257" s="69"/>
      <c r="P257" s="69"/>
      <c r="Q257" s="69"/>
      <c r="R257" s="69"/>
      <c r="S257" s="69"/>
      <c r="T257" s="69"/>
      <c r="U257" s="198"/>
      <c r="V257" s="69"/>
      <c r="W257" s="198"/>
      <c r="X257" s="198"/>
      <c r="Y257" s="199"/>
      <c r="Z257" s="198"/>
      <c r="AA257" s="69"/>
      <c r="AB257" s="69"/>
      <c r="AC257" s="198"/>
      <c r="AD257" s="198"/>
      <c r="AE257" s="198"/>
      <c r="AF257" s="198"/>
      <c r="AG257" s="198"/>
      <c r="AH257" s="198"/>
      <c r="AI257" s="198"/>
      <c r="AJ257" s="198"/>
      <c r="AK257" s="198"/>
      <c r="AL257" s="198"/>
      <c r="AM257" s="198"/>
      <c r="AN257" s="198"/>
      <c r="AO257" s="198"/>
      <c r="AP257" s="198"/>
      <c r="AQ257" s="198"/>
      <c r="AR257" s="198"/>
      <c r="AS257" s="69"/>
      <c r="AT257" s="200"/>
      <c r="AU257" s="200"/>
      <c r="AV257" s="200"/>
      <c r="AW257" s="200"/>
      <c r="AX257" s="69"/>
      <c r="AY257" s="69"/>
      <c r="AZ257" s="69"/>
      <c r="BA257" s="69"/>
      <c r="BB257" s="69"/>
      <c r="BC257" s="69"/>
      <c r="BD257" s="69"/>
      <c r="BE257" s="69"/>
      <c r="BF257" s="69"/>
      <c r="BG257" s="69"/>
      <c r="BH257" s="69"/>
      <c r="BI257" s="69"/>
      <c r="BJ257" s="69"/>
      <c r="BK257" s="69"/>
      <c r="BL257" s="69"/>
      <c r="BM257" s="69"/>
      <c r="BN257" s="69"/>
      <c r="BO257" s="69"/>
      <c r="BP257" s="69"/>
      <c r="BQ257" s="69"/>
      <c r="BR257" s="69"/>
      <c r="BS257" s="69"/>
    </row>
    <row r="258" spans="1:71" ht="24" customHeight="1">
      <c r="A258" s="193" t="s">
        <v>51</v>
      </c>
      <c r="B258" s="240" t="s">
        <v>21</v>
      </c>
      <c r="C258" s="309" t="s">
        <v>22</v>
      </c>
      <c r="D258" s="309" t="s">
        <v>23</v>
      </c>
      <c r="E258" s="242" t="s">
        <v>52</v>
      </c>
      <c r="F258" s="243"/>
      <c r="G258" s="244"/>
      <c r="H258" s="240"/>
      <c r="I258" s="544"/>
      <c r="J258" s="545"/>
      <c r="K258" s="546"/>
      <c r="L258" s="547"/>
      <c r="M258" s="548"/>
      <c r="N258" s="245"/>
      <c r="O258" s="69"/>
      <c r="P258" s="69"/>
      <c r="Q258" s="69"/>
      <c r="R258" s="69"/>
      <c r="S258" s="69"/>
      <c r="T258" s="69"/>
      <c r="U258" s="198"/>
      <c r="V258" s="69"/>
      <c r="W258" s="198"/>
      <c r="X258" s="198"/>
      <c r="Y258" s="199"/>
      <c r="Z258" s="198"/>
      <c r="AA258" s="69"/>
      <c r="AB258" s="69"/>
      <c r="AC258" s="198"/>
      <c r="AD258" s="198"/>
      <c r="AE258" s="198"/>
      <c r="AF258" s="198"/>
      <c r="AG258" s="198"/>
      <c r="AH258" s="198"/>
      <c r="AI258" s="198"/>
      <c r="AJ258" s="198"/>
      <c r="AK258" s="198"/>
      <c r="AL258" s="198"/>
      <c r="AM258" s="198"/>
      <c r="AN258" s="198"/>
      <c r="AO258" s="198"/>
      <c r="AP258" s="198"/>
      <c r="AQ258" s="198"/>
      <c r="AR258" s="198"/>
      <c r="AS258" s="69"/>
      <c r="AT258" s="200"/>
      <c r="AU258" s="200"/>
      <c r="AV258" s="200"/>
      <c r="AW258" s="200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</row>
    <row r="259" spans="1:71" ht="24" customHeight="1">
      <c r="A259" s="194" t="s">
        <v>54</v>
      </c>
      <c r="B259" s="305"/>
      <c r="C259" s="305"/>
      <c r="D259" s="305"/>
      <c r="E259" s="297"/>
      <c r="F259" s="246"/>
      <c r="G259" s="194"/>
      <c r="H259" s="450"/>
      <c r="I259" s="544"/>
      <c r="J259" s="545"/>
      <c r="K259" s="546"/>
      <c r="L259" s="547"/>
      <c r="M259" s="548"/>
      <c r="N259" s="247"/>
      <c r="O259" s="69"/>
      <c r="P259" s="69"/>
      <c r="Q259" s="69"/>
      <c r="R259" s="69"/>
      <c r="S259" s="69"/>
      <c r="T259" s="69"/>
      <c r="U259" s="198"/>
      <c r="V259" s="69"/>
      <c r="W259" s="198"/>
      <c r="X259" s="198"/>
      <c r="Y259" s="199"/>
      <c r="Z259" s="198"/>
      <c r="AA259" s="69"/>
      <c r="AB259" s="69"/>
      <c r="AC259" s="198"/>
      <c r="AD259" s="198"/>
      <c r="AE259" s="198"/>
      <c r="AF259" s="198"/>
      <c r="AG259" s="198"/>
      <c r="AH259" s="198"/>
      <c r="AI259" s="198"/>
      <c r="AJ259" s="198"/>
      <c r="AK259" s="198"/>
      <c r="AL259" s="198"/>
      <c r="AM259" s="198"/>
      <c r="AN259" s="198"/>
      <c r="AO259" s="198"/>
      <c r="AP259" s="198"/>
      <c r="AQ259" s="198"/>
      <c r="AR259" s="198"/>
      <c r="AS259" s="69"/>
      <c r="AT259" s="200"/>
      <c r="AU259" s="200"/>
      <c r="AV259" s="200"/>
      <c r="AW259" s="200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9"/>
      <c r="BS259" s="69"/>
    </row>
    <row r="260" spans="1:71" ht="24" customHeight="1">
      <c r="A260" s="194" t="s">
        <v>57</v>
      </c>
      <c r="B260" s="305"/>
      <c r="C260" s="305"/>
      <c r="D260" s="305"/>
      <c r="E260" s="297"/>
      <c r="F260" s="246"/>
      <c r="G260" s="194"/>
      <c r="H260" s="450"/>
      <c r="I260" s="544"/>
      <c r="J260" s="545"/>
      <c r="K260" s="546"/>
      <c r="L260" s="547"/>
      <c r="M260" s="548"/>
      <c r="N260" s="247"/>
      <c r="O260" s="69"/>
      <c r="P260" s="69"/>
      <c r="Q260" s="69"/>
      <c r="R260" s="69"/>
      <c r="S260" s="69"/>
      <c r="T260" s="69"/>
      <c r="U260" s="198"/>
      <c r="V260" s="69"/>
      <c r="W260" s="198"/>
      <c r="X260" s="198"/>
      <c r="Y260" s="199"/>
      <c r="Z260" s="198"/>
      <c r="AA260" s="69"/>
      <c r="AB260" s="69"/>
      <c r="AC260" s="198"/>
      <c r="AD260" s="198"/>
      <c r="AE260" s="198"/>
      <c r="AF260" s="198"/>
      <c r="AG260" s="198"/>
      <c r="AH260" s="198"/>
      <c r="AI260" s="198"/>
      <c r="AJ260" s="198"/>
      <c r="AK260" s="198"/>
      <c r="AL260" s="198"/>
      <c r="AM260" s="198"/>
      <c r="AN260" s="198"/>
      <c r="AO260" s="198"/>
      <c r="AP260" s="198"/>
      <c r="AQ260" s="198"/>
      <c r="AR260" s="198"/>
      <c r="AS260" s="69"/>
      <c r="AT260" s="200"/>
      <c r="AU260" s="200"/>
      <c r="AV260" s="200"/>
      <c r="AW260" s="200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69"/>
      <c r="BK260" s="69"/>
      <c r="BL260" s="69"/>
      <c r="BM260" s="69"/>
      <c r="BN260" s="69"/>
      <c r="BO260" s="69"/>
      <c r="BP260" s="69"/>
      <c r="BQ260" s="69"/>
      <c r="BR260" s="69"/>
      <c r="BS260" s="69"/>
    </row>
    <row r="261" spans="1:71" ht="24" customHeight="1">
      <c r="A261" s="194" t="s">
        <v>59</v>
      </c>
      <c r="B261" s="305"/>
      <c r="C261" s="305"/>
      <c r="D261" s="305"/>
      <c r="E261" s="297"/>
      <c r="F261" s="246"/>
      <c r="G261" s="194"/>
      <c r="H261" s="450"/>
      <c r="I261" s="570" t="s">
        <v>323</v>
      </c>
      <c r="J261" s="571"/>
      <c r="K261" s="572"/>
      <c r="L261" s="547"/>
      <c r="M261" s="548"/>
      <c r="N261" s="247"/>
      <c r="O261" s="69"/>
      <c r="P261" s="69"/>
      <c r="Q261" s="69"/>
      <c r="R261" s="69"/>
      <c r="S261" s="69"/>
      <c r="T261" s="69"/>
      <c r="U261" s="198"/>
      <c r="V261" s="69"/>
      <c r="W261" s="198"/>
      <c r="X261" s="198"/>
      <c r="Y261" s="199"/>
      <c r="Z261" s="198"/>
      <c r="AA261" s="69"/>
      <c r="AB261" s="69"/>
      <c r="AC261" s="198"/>
      <c r="AD261" s="198"/>
      <c r="AE261" s="198"/>
      <c r="AF261" s="198"/>
      <c r="AG261" s="198"/>
      <c r="AH261" s="198"/>
      <c r="AI261" s="198"/>
      <c r="AJ261" s="198"/>
      <c r="AK261" s="198"/>
      <c r="AL261" s="198"/>
      <c r="AM261" s="198"/>
      <c r="AN261" s="198"/>
      <c r="AO261" s="198"/>
      <c r="AP261" s="198"/>
      <c r="AQ261" s="198"/>
      <c r="AR261" s="198"/>
      <c r="AS261" s="69"/>
      <c r="AT261" s="200"/>
      <c r="AU261" s="200"/>
      <c r="AV261" s="200"/>
      <c r="AW261" s="200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</row>
    <row r="262" spans="1:71" ht="24" customHeight="1">
      <c r="A262" s="194" t="s">
        <v>61</v>
      </c>
      <c r="B262" s="305"/>
      <c r="C262" s="305"/>
      <c r="D262" s="305"/>
      <c r="E262" s="297"/>
      <c r="F262" s="246"/>
      <c r="G262" s="194"/>
      <c r="H262" s="450"/>
      <c r="I262" s="544"/>
      <c r="J262" s="545"/>
      <c r="K262" s="546"/>
      <c r="L262" s="547"/>
      <c r="M262" s="548"/>
      <c r="N262" s="247"/>
      <c r="O262" s="69"/>
      <c r="P262" s="69"/>
      <c r="Q262" s="69"/>
      <c r="R262" s="69"/>
      <c r="S262" s="69"/>
      <c r="T262" s="69"/>
      <c r="U262" s="198"/>
      <c r="V262" s="69"/>
      <c r="W262" s="198"/>
      <c r="X262" s="198"/>
      <c r="Y262" s="199"/>
      <c r="Z262" s="198"/>
      <c r="AA262" s="69"/>
      <c r="AB262" s="69"/>
      <c r="AC262" s="198"/>
      <c r="AD262" s="198"/>
      <c r="AE262" s="198"/>
      <c r="AF262" s="198"/>
      <c r="AG262" s="198"/>
      <c r="AH262" s="198"/>
      <c r="AI262" s="198"/>
      <c r="AJ262" s="198"/>
      <c r="AK262" s="198"/>
      <c r="AL262" s="198"/>
      <c r="AM262" s="198"/>
      <c r="AN262" s="198"/>
      <c r="AO262" s="198"/>
      <c r="AP262" s="198"/>
      <c r="AQ262" s="198"/>
      <c r="AR262" s="198"/>
      <c r="AS262" s="69"/>
      <c r="AT262" s="200"/>
      <c r="AU262" s="200"/>
      <c r="AV262" s="200"/>
      <c r="AW262" s="200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</row>
    <row r="263" spans="1:71" ht="24" customHeight="1">
      <c r="A263" s="194" t="s">
        <v>62</v>
      </c>
      <c r="B263" s="305"/>
      <c r="C263" s="305"/>
      <c r="D263" s="305"/>
      <c r="E263" s="297"/>
      <c r="F263" s="246"/>
      <c r="G263" s="194"/>
      <c r="H263" s="450"/>
      <c r="I263" s="544"/>
      <c r="J263" s="545"/>
      <c r="K263" s="546"/>
      <c r="L263" s="547"/>
      <c r="M263" s="548"/>
      <c r="N263" s="247"/>
      <c r="O263" s="69"/>
      <c r="P263" s="69"/>
      <c r="Q263" s="69"/>
      <c r="R263" s="69"/>
      <c r="S263" s="69"/>
      <c r="T263" s="69"/>
      <c r="U263" s="198"/>
      <c r="V263" s="69"/>
      <c r="W263" s="198"/>
      <c r="X263" s="198"/>
      <c r="Y263" s="199"/>
      <c r="Z263" s="198"/>
      <c r="AA263" s="69"/>
      <c r="AB263" s="69"/>
      <c r="AC263" s="198"/>
      <c r="AD263" s="198"/>
      <c r="AE263" s="198"/>
      <c r="AF263" s="198"/>
      <c r="AG263" s="198"/>
      <c r="AH263" s="198"/>
      <c r="AI263" s="198"/>
      <c r="AJ263" s="198"/>
      <c r="AK263" s="198"/>
      <c r="AL263" s="198"/>
      <c r="AM263" s="198"/>
      <c r="AN263" s="198"/>
      <c r="AO263" s="198"/>
      <c r="AP263" s="198"/>
      <c r="AQ263" s="198"/>
      <c r="AR263" s="198"/>
      <c r="AS263" s="69"/>
      <c r="AT263" s="200"/>
      <c r="AU263" s="200"/>
      <c r="AV263" s="200"/>
      <c r="AW263" s="200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9"/>
      <c r="BS263" s="69"/>
    </row>
    <row r="264" spans="1:71" ht="24" customHeight="1">
      <c r="A264" s="194" t="s">
        <v>63</v>
      </c>
      <c r="B264" s="305"/>
      <c r="C264" s="305"/>
      <c r="D264" s="305"/>
      <c r="E264" s="297"/>
      <c r="F264" s="246"/>
      <c r="G264" s="194"/>
      <c r="H264" s="450"/>
      <c r="I264" s="544"/>
      <c r="J264" s="545"/>
      <c r="K264" s="546"/>
      <c r="L264" s="547"/>
      <c r="M264" s="548"/>
      <c r="N264" s="247"/>
      <c r="O264" s="69"/>
      <c r="P264" s="69"/>
      <c r="Q264" s="69"/>
      <c r="R264" s="69"/>
      <c r="S264" s="69"/>
      <c r="T264" s="69"/>
      <c r="U264" s="198"/>
      <c r="V264" s="69"/>
      <c r="W264" s="198"/>
      <c r="X264" s="198"/>
      <c r="Y264" s="199"/>
      <c r="Z264" s="198"/>
      <c r="AA264" s="69"/>
      <c r="AB264" s="69"/>
      <c r="AC264" s="198"/>
      <c r="AD264" s="198"/>
      <c r="AE264" s="198"/>
      <c r="AF264" s="198"/>
      <c r="AG264" s="198"/>
      <c r="AH264" s="198"/>
      <c r="AI264" s="198"/>
      <c r="AJ264" s="198"/>
      <c r="AK264" s="198"/>
      <c r="AL264" s="198"/>
      <c r="AM264" s="198"/>
      <c r="AN264" s="198"/>
      <c r="AO264" s="198"/>
      <c r="AP264" s="198"/>
      <c r="AQ264" s="198"/>
      <c r="AR264" s="198"/>
      <c r="AS264" s="69"/>
      <c r="AT264" s="200"/>
      <c r="AU264" s="200"/>
      <c r="AV264" s="200"/>
      <c r="AW264" s="200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69"/>
    </row>
    <row r="265" spans="1:71" ht="24" customHeight="1">
      <c r="A265" s="194" t="s">
        <v>64</v>
      </c>
      <c r="B265" s="305"/>
      <c r="C265" s="305"/>
      <c r="D265" s="305"/>
      <c r="E265" s="297"/>
      <c r="F265" s="246"/>
      <c r="G265" s="194"/>
      <c r="H265" s="450"/>
      <c r="I265" s="544"/>
      <c r="J265" s="545"/>
      <c r="K265" s="546"/>
      <c r="L265" s="547"/>
      <c r="M265" s="548"/>
      <c r="N265" s="247"/>
      <c r="O265" s="69"/>
      <c r="P265" s="69"/>
      <c r="Q265" s="69"/>
      <c r="R265" s="69"/>
      <c r="S265" s="69"/>
      <c r="T265" s="69"/>
      <c r="U265" s="198"/>
      <c r="V265" s="69"/>
      <c r="W265" s="198"/>
      <c r="X265" s="198"/>
      <c r="Y265" s="199"/>
      <c r="Z265" s="198"/>
      <c r="AA265" s="69"/>
      <c r="AB265" s="69"/>
      <c r="AC265" s="198"/>
      <c r="AD265" s="198"/>
      <c r="AE265" s="198"/>
      <c r="AF265" s="198"/>
      <c r="AG265" s="198"/>
      <c r="AH265" s="198"/>
      <c r="AI265" s="198"/>
      <c r="AJ265" s="198"/>
      <c r="AK265" s="198"/>
      <c r="AL265" s="198"/>
      <c r="AM265" s="198"/>
      <c r="AN265" s="198"/>
      <c r="AO265" s="198"/>
      <c r="AP265" s="198"/>
      <c r="AQ265" s="198"/>
      <c r="AR265" s="198"/>
      <c r="AS265" s="69"/>
      <c r="AT265" s="200"/>
      <c r="AU265" s="200"/>
      <c r="AV265" s="200"/>
      <c r="AW265" s="200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69"/>
      <c r="BR265" s="69"/>
      <c r="BS265" s="69"/>
    </row>
    <row r="266" spans="1:71" ht="24" customHeight="1" thickBot="1">
      <c r="A266" s="195" t="s">
        <v>65</v>
      </c>
      <c r="B266" s="307"/>
      <c r="C266" s="307"/>
      <c r="D266" s="307"/>
      <c r="E266" s="298"/>
      <c r="F266" s="246"/>
      <c r="G266" s="195"/>
      <c r="H266" s="448"/>
      <c r="I266" s="549"/>
      <c r="J266" s="550"/>
      <c r="K266" s="551"/>
      <c r="L266" s="552"/>
      <c r="M266" s="553"/>
      <c r="N266" s="250"/>
      <c r="O266" s="69"/>
      <c r="P266" s="69"/>
      <c r="Q266" s="69"/>
      <c r="R266" s="69"/>
      <c r="S266" s="69"/>
      <c r="T266" s="69"/>
      <c r="U266" s="198"/>
      <c r="V266" s="69"/>
      <c r="W266" s="198"/>
      <c r="X266" s="198"/>
      <c r="Y266" s="199"/>
      <c r="Z266" s="198"/>
      <c r="AA266" s="69"/>
      <c r="AB266" s="69"/>
      <c r="AC266" s="198"/>
      <c r="AD266" s="198"/>
      <c r="AE266" s="198"/>
      <c r="AF266" s="198"/>
      <c r="AG266" s="198"/>
      <c r="AH266" s="198"/>
      <c r="AI266" s="198"/>
      <c r="AJ266" s="198"/>
      <c r="AK266" s="198"/>
      <c r="AL266" s="198"/>
      <c r="AM266" s="198"/>
      <c r="AN266" s="198"/>
      <c r="AO266" s="198"/>
      <c r="AP266" s="198"/>
      <c r="AQ266" s="198"/>
      <c r="AR266" s="198"/>
      <c r="AS266" s="69"/>
      <c r="AT266" s="200"/>
      <c r="AU266" s="200"/>
      <c r="AV266" s="200"/>
      <c r="AW266" s="200"/>
      <c r="AX266" s="69"/>
      <c r="AY266" s="69"/>
      <c r="AZ266" s="69"/>
      <c r="BA266" s="69"/>
      <c r="BB266" s="69"/>
      <c r="BC266" s="69"/>
      <c r="BD266" s="69"/>
      <c r="BE266" s="69"/>
      <c r="BF266" s="69"/>
      <c r="BG266" s="69"/>
      <c r="BH266" s="69"/>
      <c r="BI266" s="69"/>
      <c r="BJ266" s="69"/>
      <c r="BK266" s="69"/>
      <c r="BL266" s="69"/>
      <c r="BM266" s="69"/>
      <c r="BN266" s="69"/>
      <c r="BO266" s="69"/>
      <c r="BP266" s="69"/>
      <c r="BQ266" s="69"/>
      <c r="BR266" s="69"/>
      <c r="BS266" s="69"/>
    </row>
    <row r="267" spans="1:71" ht="24" customHeight="1">
      <c r="A267" s="69"/>
      <c r="B267" s="69"/>
      <c r="C267" s="69"/>
      <c r="D267" s="69"/>
      <c r="E267" s="69"/>
      <c r="F267" s="76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198"/>
      <c r="V267" s="69"/>
      <c r="W267" s="198"/>
      <c r="X267" s="198"/>
      <c r="Y267" s="199"/>
      <c r="Z267" s="198"/>
      <c r="AA267" s="69"/>
      <c r="AB267" s="69"/>
      <c r="AC267" s="198"/>
      <c r="AD267" s="198"/>
      <c r="AE267" s="198"/>
      <c r="AF267" s="198"/>
      <c r="AG267" s="198"/>
      <c r="AH267" s="198"/>
      <c r="AI267" s="198"/>
      <c r="AJ267" s="198"/>
      <c r="AK267" s="198"/>
      <c r="AL267" s="198"/>
      <c r="AM267" s="198"/>
      <c r="AN267" s="198"/>
      <c r="AO267" s="198"/>
      <c r="AP267" s="198"/>
      <c r="AQ267" s="198"/>
      <c r="AR267" s="198"/>
      <c r="AS267" s="69"/>
      <c r="AT267" s="200"/>
      <c r="AU267" s="200"/>
      <c r="AV267" s="200"/>
      <c r="AW267" s="200"/>
      <c r="AX267" s="69"/>
      <c r="AY267" s="69"/>
      <c r="AZ267" s="69"/>
      <c r="BA267" s="69"/>
      <c r="BB267" s="69"/>
      <c r="BC267" s="69"/>
      <c r="BD267" s="69"/>
      <c r="BE267" s="69"/>
      <c r="BF267" s="69"/>
      <c r="BG267" s="69"/>
      <c r="BH267" s="69"/>
      <c r="BI267" s="69"/>
      <c r="BJ267" s="69"/>
      <c r="BK267" s="69"/>
      <c r="BL267" s="69"/>
      <c r="BM267" s="69"/>
      <c r="BN267" s="69"/>
      <c r="BO267" s="69"/>
      <c r="BP267" s="69"/>
      <c r="BQ267" s="69"/>
      <c r="BR267" s="69"/>
      <c r="BS267" s="69"/>
    </row>
    <row r="268" spans="1:71" ht="24" customHeight="1">
      <c r="A268" s="297" t="s">
        <v>66</v>
      </c>
      <c r="B268" s="304"/>
      <c r="C268" s="297" t="s">
        <v>67</v>
      </c>
      <c r="D268" s="295"/>
      <c r="E268" s="295"/>
      <c r="F268" s="295"/>
      <c r="G268" s="295"/>
      <c r="H268" s="296"/>
      <c r="I268" s="305" t="s">
        <v>68</v>
      </c>
      <c r="J268" s="297" t="s">
        <v>69</v>
      </c>
      <c r="K268" s="304"/>
      <c r="L268" s="295"/>
      <c r="M268" s="295"/>
      <c r="N268" s="296"/>
      <c r="O268" s="69"/>
      <c r="P268" s="69"/>
      <c r="Q268" s="69"/>
      <c r="R268" s="69"/>
      <c r="S268" s="69"/>
      <c r="T268" s="69"/>
      <c r="U268" s="198"/>
      <c r="V268" s="69"/>
      <c r="W268" s="198"/>
      <c r="X268" s="198"/>
      <c r="Y268" s="199"/>
      <c r="Z268" s="198"/>
      <c r="AA268" s="69"/>
      <c r="AB268" s="69"/>
      <c r="AC268" s="198"/>
      <c r="AD268" s="198"/>
      <c r="AE268" s="198"/>
      <c r="AF268" s="198"/>
      <c r="AG268" s="198"/>
      <c r="AH268" s="198"/>
      <c r="AI268" s="198"/>
      <c r="AJ268" s="198"/>
      <c r="AK268" s="198"/>
      <c r="AL268" s="198"/>
      <c r="AM268" s="198"/>
      <c r="AN268" s="198"/>
      <c r="AO268" s="198"/>
      <c r="AP268" s="198"/>
      <c r="AQ268" s="198"/>
      <c r="AR268" s="198"/>
      <c r="AS268" s="69"/>
      <c r="AT268" s="200"/>
      <c r="AU268" s="200"/>
      <c r="AV268" s="200"/>
      <c r="AW268" s="200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69"/>
      <c r="BK268" s="69"/>
      <c r="BL268" s="69"/>
      <c r="BM268" s="69"/>
      <c r="BN268" s="69"/>
      <c r="BO268" s="69"/>
      <c r="BP268" s="69"/>
      <c r="BQ268" s="69"/>
      <c r="BR268" s="69"/>
      <c r="BS268" s="69"/>
    </row>
    <row r="269" spans="1:71" ht="24" customHeight="1">
      <c r="A269" s="197"/>
      <c r="B269" s="259"/>
      <c r="C269" s="260"/>
      <c r="D269" s="261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69"/>
      <c r="P269" s="69"/>
      <c r="Q269" s="69"/>
      <c r="R269" s="69"/>
      <c r="S269" s="69"/>
      <c r="T269" s="69"/>
      <c r="U269" s="198"/>
      <c r="V269" s="69"/>
      <c r="W269" s="198"/>
      <c r="X269" s="198"/>
      <c r="Y269" s="199"/>
      <c r="Z269" s="198"/>
      <c r="AA269" s="69"/>
      <c r="AB269" s="69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69"/>
      <c r="AT269" s="200"/>
      <c r="AU269" s="200"/>
      <c r="AV269" s="200"/>
      <c r="AW269" s="200"/>
      <c r="AX269" s="69"/>
      <c r="AY269" s="69"/>
      <c r="AZ269" s="69"/>
      <c r="BA269" s="69"/>
      <c r="BB269" s="69"/>
      <c r="BC269" s="69"/>
      <c r="BD269" s="69"/>
      <c r="BE269" s="69"/>
      <c r="BF269" s="69"/>
      <c r="BG269" s="69"/>
      <c r="BH269" s="69"/>
      <c r="BI269" s="69"/>
      <c r="BJ269" s="69"/>
      <c r="BK269" s="69"/>
      <c r="BL269" s="69"/>
      <c r="BM269" s="69"/>
      <c r="BN269" s="69"/>
      <c r="BO269" s="69"/>
      <c r="BP269" s="69"/>
      <c r="BQ269" s="69"/>
      <c r="BR269" s="69"/>
      <c r="BS269" s="69"/>
    </row>
    <row r="270" spans="1:71" ht="24" customHeight="1">
      <c r="A270" s="197"/>
      <c r="B270" s="259"/>
      <c r="C270" s="260"/>
      <c r="D270" s="261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69"/>
      <c r="P270" s="69"/>
      <c r="Q270" s="69"/>
      <c r="R270" s="69"/>
      <c r="S270" s="69"/>
      <c r="T270" s="69"/>
      <c r="U270" s="198"/>
      <c r="V270" s="69"/>
      <c r="W270" s="198"/>
      <c r="X270" s="198"/>
      <c r="Y270" s="199"/>
      <c r="Z270" s="198"/>
      <c r="AA270" s="69"/>
      <c r="AB270" s="69"/>
      <c r="AC270" s="198"/>
      <c r="AD270" s="198"/>
      <c r="AE270" s="198"/>
      <c r="AF270" s="198"/>
      <c r="AG270" s="198"/>
      <c r="AH270" s="198"/>
      <c r="AI270" s="198"/>
      <c r="AJ270" s="198"/>
      <c r="AK270" s="198"/>
      <c r="AL270" s="198"/>
      <c r="AM270" s="198"/>
      <c r="AN270" s="198"/>
      <c r="AO270" s="198"/>
      <c r="AP270" s="198"/>
      <c r="AQ270" s="198"/>
      <c r="AR270" s="198"/>
      <c r="AS270" s="69"/>
      <c r="AT270" s="200"/>
      <c r="AU270" s="200"/>
      <c r="AV270" s="200"/>
      <c r="AW270" s="200"/>
      <c r="AX270" s="69"/>
      <c r="AY270" s="69"/>
      <c r="AZ270" s="69"/>
      <c r="BA270" s="69"/>
      <c r="BB270" s="69"/>
      <c r="BC270" s="69"/>
      <c r="BD270" s="69"/>
      <c r="BE270" s="69"/>
      <c r="BF270" s="69"/>
      <c r="BG270" s="69"/>
      <c r="BH270" s="69"/>
      <c r="BI270" s="69"/>
      <c r="BJ270" s="69"/>
      <c r="BK270" s="69"/>
      <c r="BL270" s="69"/>
      <c r="BM270" s="69"/>
      <c r="BN270" s="69"/>
      <c r="BO270" s="69"/>
      <c r="BP270" s="69"/>
      <c r="BQ270" s="69"/>
      <c r="BR270" s="69"/>
      <c r="BS270" s="69"/>
    </row>
    <row r="271" spans="1:71" ht="24" customHeight="1">
      <c r="A271" s="69">
        <v>18</v>
      </c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198"/>
      <c r="V271" s="69"/>
      <c r="W271" s="198"/>
      <c r="X271" s="198"/>
      <c r="Y271" s="199"/>
      <c r="Z271" s="198"/>
      <c r="AA271" s="69"/>
      <c r="AB271" s="69"/>
      <c r="AC271" s="198"/>
      <c r="AD271" s="198"/>
      <c r="AE271" s="198"/>
      <c r="AF271" s="198"/>
      <c r="AG271" s="198"/>
      <c r="AH271" s="198"/>
      <c r="AI271" s="198"/>
      <c r="AJ271" s="198"/>
      <c r="AK271" s="198"/>
      <c r="AL271" s="198"/>
      <c r="AM271" s="198"/>
      <c r="AN271" s="198"/>
      <c r="AO271" s="198"/>
      <c r="AP271" s="198"/>
      <c r="AQ271" s="198"/>
      <c r="AR271" s="198"/>
      <c r="AS271" s="69"/>
      <c r="AT271" s="200"/>
      <c r="AU271" s="200"/>
      <c r="AV271" s="200"/>
      <c r="AW271" s="200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  <c r="BQ271" s="69"/>
      <c r="BR271" s="69"/>
      <c r="BS271" s="69"/>
    </row>
    <row r="272" spans="1:71" ht="24" customHeight="1">
      <c r="A272" s="184" t="s">
        <v>0</v>
      </c>
      <c r="B272" s="201"/>
      <c r="C272" s="202"/>
      <c r="D272" s="203" t="s">
        <v>1</v>
      </c>
      <c r="E272" s="204">
        <f>VLOOKUP($A$271,$V$4:$BJ$40,4)</f>
        <v>13.35</v>
      </c>
      <c r="F272" s="205"/>
      <c r="G272" s="206" t="s">
        <v>2</v>
      </c>
      <c r="H272" s="201" t="str">
        <f>Teamsetup!$B$19</f>
        <v>-</v>
      </c>
      <c r="I272" s="201"/>
      <c r="J272" s="202"/>
      <c r="K272" s="207" t="s">
        <v>3</v>
      </c>
      <c r="L272" s="208"/>
      <c r="M272" s="208"/>
      <c r="N272" s="209"/>
      <c r="O272" s="69"/>
      <c r="P272" s="69"/>
      <c r="Q272" s="69"/>
      <c r="R272" s="69"/>
      <c r="S272" s="69"/>
      <c r="T272" s="69"/>
      <c r="U272" s="198"/>
      <c r="V272" s="69"/>
      <c r="W272" s="198"/>
      <c r="X272" s="198"/>
      <c r="Y272" s="199"/>
      <c r="Z272" s="198"/>
      <c r="AA272" s="69"/>
      <c r="AB272" s="69"/>
      <c r="AC272" s="198"/>
      <c r="AD272" s="198"/>
      <c r="AE272" s="198"/>
      <c r="AF272" s="198"/>
      <c r="AG272" s="198"/>
      <c r="AH272" s="198"/>
      <c r="AI272" s="198"/>
      <c r="AJ272" s="198"/>
      <c r="AK272" s="198"/>
      <c r="AL272" s="198"/>
      <c r="AM272" s="198"/>
      <c r="AN272" s="198"/>
      <c r="AO272" s="198"/>
      <c r="AP272" s="198"/>
      <c r="AQ272" s="198"/>
      <c r="AR272" s="198"/>
      <c r="AS272" s="69"/>
      <c r="AT272" s="200"/>
      <c r="AU272" s="200"/>
      <c r="AV272" s="200"/>
      <c r="AW272" s="200"/>
      <c r="AX272" s="69"/>
      <c r="AY272" s="69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J272" s="69"/>
      <c r="BK272" s="69"/>
      <c r="BL272" s="69"/>
      <c r="BM272" s="69"/>
      <c r="BN272" s="69"/>
      <c r="BO272" s="69"/>
      <c r="BP272" s="69"/>
      <c r="BQ272" s="69"/>
      <c r="BR272" s="69"/>
      <c r="BS272" s="69"/>
    </row>
    <row r="273" spans="1:71" ht="24" customHeight="1" thickBot="1">
      <c r="A273" s="185" t="s">
        <v>4</v>
      </c>
      <c r="B273" s="299"/>
      <c r="C273" s="211" t="str">
        <f>VLOOKUP($A$271,$V$4:$BJ$40,2)</f>
        <v>Shot</v>
      </c>
      <c r="D273" s="212" t="str">
        <f>VLOOKUP($A$271,$V$4:$BJ$40,24)</f>
        <v>U15 Girls</v>
      </c>
      <c r="E273" s="205"/>
      <c r="F273" s="205" t="s">
        <v>5</v>
      </c>
      <c r="G273" s="565" t="str">
        <f>Teamsetup!$D$19</f>
        <v>-</v>
      </c>
      <c r="H273" s="566"/>
      <c r="I273" s="205"/>
      <c r="J273" s="213" t="s">
        <v>6</v>
      </c>
      <c r="K273" s="214"/>
      <c r="L273" s="215"/>
      <c r="M273" s="554" t="str">
        <f>IF(Teamsetup!$C$13=6,VLOOKUP($A$271,$V$4:$AQ$39,6),IF(Teamsetup!$C$13&lt;&gt;6,VLOOKUP($A$271,$V$4:$AQ$39,7)))</f>
        <v>-</v>
      </c>
      <c r="N273" s="555" t="str">
        <f>IF($Q$6=6,VLOOKUP($A$1,$V$4:$AQ$39,6),IF($Q$6&lt;&gt;6,VLOOKUP($A$1,$V$4:$AQ$39,7)))</f>
        <v>-</v>
      </c>
      <c r="O273" s="69"/>
      <c r="P273" s="69"/>
      <c r="Q273" s="69"/>
      <c r="R273" s="69"/>
      <c r="S273" s="69"/>
      <c r="T273" s="69"/>
      <c r="U273" s="198"/>
      <c r="V273" s="69"/>
      <c r="W273" s="198"/>
      <c r="X273" s="198"/>
      <c r="Y273" s="199"/>
      <c r="Z273" s="198"/>
      <c r="AA273" s="69"/>
      <c r="AB273" s="69"/>
      <c r="AC273" s="198"/>
      <c r="AD273" s="198"/>
      <c r="AE273" s="198"/>
      <c r="AF273" s="198"/>
      <c r="AG273" s="198"/>
      <c r="AH273" s="198"/>
      <c r="AI273" s="198"/>
      <c r="AJ273" s="198"/>
      <c r="AK273" s="198"/>
      <c r="AL273" s="198"/>
      <c r="AM273" s="198"/>
      <c r="AN273" s="198"/>
      <c r="AO273" s="198"/>
      <c r="AP273" s="198"/>
      <c r="AQ273" s="198"/>
      <c r="AR273" s="198"/>
      <c r="AS273" s="69"/>
      <c r="AT273" s="200"/>
      <c r="AU273" s="200"/>
      <c r="AV273" s="200"/>
      <c r="AW273" s="200"/>
      <c r="AX273" s="69"/>
      <c r="AY273" s="69"/>
      <c r="AZ273" s="69"/>
      <c r="BA273" s="69"/>
      <c r="BB273" s="69"/>
      <c r="BC273" s="69"/>
      <c r="BD273" s="69"/>
      <c r="BE273" s="69"/>
      <c r="BF273" s="69"/>
      <c r="BG273" s="69"/>
      <c r="BH273" s="69"/>
      <c r="BI273" s="69"/>
      <c r="BJ273" s="69"/>
      <c r="BK273" s="69"/>
      <c r="BL273" s="69"/>
      <c r="BM273" s="69"/>
      <c r="BN273" s="69"/>
      <c r="BO273" s="69"/>
      <c r="BP273" s="69"/>
      <c r="BQ273" s="69"/>
      <c r="BR273" s="69"/>
      <c r="BS273" s="69"/>
    </row>
    <row r="274" spans="1:71" ht="24" customHeight="1">
      <c r="A274" s="186"/>
      <c r="B274" s="216"/>
      <c r="C274" s="217" t="s">
        <v>11</v>
      </c>
      <c r="D274" s="218" t="str">
        <f>VLOOKUP($A$271,$V$4:$BJ$40,5)</f>
        <v>3kg</v>
      </c>
      <c r="E274" s="556" t="s">
        <v>12</v>
      </c>
      <c r="F274" s="557"/>
      <c r="G274" s="556" t="s">
        <v>13</v>
      </c>
      <c r="H274" s="557"/>
      <c r="I274" s="556" t="s">
        <v>14</v>
      </c>
      <c r="J274" s="557"/>
      <c r="K274" s="558" t="s">
        <v>15</v>
      </c>
      <c r="L274" s="559"/>
      <c r="M274" s="560" t="s">
        <v>16</v>
      </c>
      <c r="N274" s="542" t="s">
        <v>17</v>
      </c>
      <c r="O274" s="69"/>
      <c r="P274" s="69"/>
      <c r="Q274" s="69"/>
      <c r="R274" s="69"/>
      <c r="S274" s="69"/>
      <c r="T274" s="69"/>
      <c r="U274" s="198"/>
      <c r="V274" s="69"/>
      <c r="W274" s="198"/>
      <c r="X274" s="198"/>
      <c r="Y274" s="199"/>
      <c r="Z274" s="198"/>
      <c r="AA274" s="69"/>
      <c r="AB274" s="69"/>
      <c r="AC274" s="198"/>
      <c r="AD274" s="198"/>
      <c r="AE274" s="198"/>
      <c r="AF274" s="198"/>
      <c r="AG274" s="198"/>
      <c r="AH274" s="198"/>
      <c r="AI274" s="198"/>
      <c r="AJ274" s="198"/>
      <c r="AK274" s="198"/>
      <c r="AL274" s="198"/>
      <c r="AM274" s="198"/>
      <c r="AN274" s="198"/>
      <c r="AO274" s="198"/>
      <c r="AP274" s="198"/>
      <c r="AQ274" s="198"/>
      <c r="AR274" s="198"/>
      <c r="AS274" s="69"/>
      <c r="AT274" s="200"/>
      <c r="AU274" s="200"/>
      <c r="AV274" s="200"/>
      <c r="AW274" s="200"/>
      <c r="AX274" s="69"/>
      <c r="AY274" s="69"/>
      <c r="AZ274" s="69"/>
      <c r="BA274" s="69"/>
      <c r="BB274" s="69"/>
      <c r="BC274" s="69"/>
      <c r="BD274" s="69"/>
      <c r="BE274" s="69"/>
      <c r="BF274" s="69"/>
      <c r="BG274" s="69"/>
      <c r="BH274" s="69"/>
      <c r="BI274" s="69"/>
      <c r="BJ274" s="69"/>
      <c r="BK274" s="69"/>
      <c r="BL274" s="69"/>
      <c r="BM274" s="69"/>
      <c r="BN274" s="69"/>
      <c r="BO274" s="69"/>
      <c r="BP274" s="69"/>
      <c r="BQ274" s="69"/>
      <c r="BR274" s="69"/>
      <c r="BS274" s="69"/>
    </row>
    <row r="275" spans="1:71" ht="24" customHeight="1">
      <c r="A275" s="187"/>
      <c r="B275" s="219" t="s">
        <v>21</v>
      </c>
      <c r="C275" s="220" t="s">
        <v>22</v>
      </c>
      <c r="D275" s="220" t="s">
        <v>23</v>
      </c>
      <c r="E275" s="562" t="s">
        <v>24</v>
      </c>
      <c r="F275" s="563"/>
      <c r="G275" s="562" t="s">
        <v>24</v>
      </c>
      <c r="H275" s="563"/>
      <c r="I275" s="562" t="s">
        <v>24</v>
      </c>
      <c r="J275" s="563"/>
      <c r="K275" s="562" t="s">
        <v>24</v>
      </c>
      <c r="L275" s="563"/>
      <c r="M275" s="561"/>
      <c r="N275" s="543"/>
      <c r="O275" s="69"/>
      <c r="P275" s="69"/>
      <c r="Q275" s="69"/>
      <c r="R275" s="69"/>
      <c r="S275" s="69"/>
      <c r="T275" s="69"/>
      <c r="U275" s="198"/>
      <c r="V275" s="69"/>
      <c r="W275" s="198"/>
      <c r="X275" s="198"/>
      <c r="Y275" s="199"/>
      <c r="Z275" s="198"/>
      <c r="AA275" s="69"/>
      <c r="AB275" s="69"/>
      <c r="AC275" s="198"/>
      <c r="AD275" s="198"/>
      <c r="AE275" s="198"/>
      <c r="AF275" s="198"/>
      <c r="AG275" s="198"/>
      <c r="AH275" s="198"/>
      <c r="AI275" s="198"/>
      <c r="AJ275" s="198"/>
      <c r="AK275" s="198"/>
      <c r="AL275" s="198"/>
      <c r="AM275" s="198"/>
      <c r="AN275" s="198"/>
      <c r="AO275" s="198"/>
      <c r="AP275" s="198"/>
      <c r="AQ275" s="198"/>
      <c r="AR275" s="198"/>
      <c r="AS275" s="69"/>
      <c r="AT275" s="200"/>
      <c r="AU275" s="200"/>
      <c r="AV275" s="200"/>
      <c r="AW275" s="200"/>
      <c r="AX275" s="69"/>
      <c r="AY275" s="69"/>
      <c r="AZ275" s="69"/>
      <c r="BA275" s="69"/>
      <c r="BB275" s="69"/>
      <c r="BC275" s="69"/>
      <c r="BD275" s="69"/>
      <c r="BE275" s="69"/>
      <c r="BF275" s="69"/>
      <c r="BG275" s="69"/>
      <c r="BH275" s="69"/>
      <c r="BI275" s="69"/>
      <c r="BJ275" s="69"/>
      <c r="BK275" s="69"/>
      <c r="BL275" s="69"/>
      <c r="BM275" s="69"/>
      <c r="BN275" s="69"/>
      <c r="BO275" s="69"/>
      <c r="BP275" s="69"/>
      <c r="BQ275" s="69"/>
      <c r="BR275" s="69"/>
      <c r="BS275" s="69"/>
    </row>
    <row r="276" spans="1:71" ht="24" customHeight="1">
      <c r="A276" s="188">
        <v>1</v>
      </c>
      <c r="B276" s="205" t="str">
        <f>VLOOKUP($A$271,$V$4:$BJ$40,8)</f>
        <v>-</v>
      </c>
      <c r="C276" s="221"/>
      <c r="D276" s="222" t="str">
        <f>VLOOKUP($A$271,$V$4:$BJ$40,16)</f>
        <v>-</v>
      </c>
      <c r="E276" s="305"/>
      <c r="F276" s="305"/>
      <c r="G276" s="305"/>
      <c r="H276" s="305"/>
      <c r="I276" s="305"/>
      <c r="J276" s="305"/>
      <c r="K276" s="305"/>
      <c r="L276" s="305"/>
      <c r="M276" s="305"/>
      <c r="N276" s="306"/>
      <c r="O276" s="69"/>
      <c r="P276" s="69"/>
      <c r="Q276" s="69"/>
      <c r="R276" s="69"/>
      <c r="S276" s="69"/>
      <c r="T276" s="69"/>
      <c r="U276" s="198"/>
      <c r="V276" s="69"/>
      <c r="W276" s="198"/>
      <c r="X276" s="198"/>
      <c r="Y276" s="199"/>
      <c r="Z276" s="198"/>
      <c r="AA276" s="69"/>
      <c r="AB276" s="69"/>
      <c r="AC276" s="198"/>
      <c r="AD276" s="198"/>
      <c r="AE276" s="198"/>
      <c r="AF276" s="198"/>
      <c r="AG276" s="198"/>
      <c r="AH276" s="198"/>
      <c r="AI276" s="198"/>
      <c r="AJ276" s="198"/>
      <c r="AK276" s="198"/>
      <c r="AL276" s="198"/>
      <c r="AM276" s="198"/>
      <c r="AN276" s="198"/>
      <c r="AO276" s="198"/>
      <c r="AP276" s="198"/>
      <c r="AQ276" s="198"/>
      <c r="AR276" s="198"/>
      <c r="AS276" s="69"/>
      <c r="AT276" s="200"/>
      <c r="AU276" s="200"/>
      <c r="AV276" s="200"/>
      <c r="AW276" s="200"/>
      <c r="AX276" s="69"/>
      <c r="AY276" s="69"/>
      <c r="AZ276" s="69"/>
      <c r="BA276" s="69"/>
      <c r="BB276" s="69"/>
      <c r="BC276" s="69"/>
      <c r="BD276" s="69"/>
      <c r="BE276" s="69"/>
      <c r="BF276" s="69"/>
      <c r="BG276" s="69"/>
      <c r="BH276" s="69"/>
      <c r="BI276" s="69"/>
      <c r="BJ276" s="69"/>
      <c r="BK276" s="69"/>
      <c r="BL276" s="69"/>
      <c r="BM276" s="69"/>
      <c r="BN276" s="69"/>
      <c r="BO276" s="69"/>
      <c r="BP276" s="69"/>
      <c r="BQ276" s="69"/>
      <c r="BR276" s="69"/>
      <c r="BS276" s="69"/>
    </row>
    <row r="277" spans="1:71" ht="24" customHeight="1">
      <c r="A277" s="188">
        <v>2</v>
      </c>
      <c r="B277" s="205" t="str">
        <f>VLOOKUP($A$271,$V$4:$BJ$40,9)</f>
        <v>-</v>
      </c>
      <c r="C277" s="221"/>
      <c r="D277" s="205" t="str">
        <f>VLOOKUP($A$271,$V$4:$BJ$40,17)</f>
        <v>-</v>
      </c>
      <c r="E277" s="305"/>
      <c r="F277" s="305"/>
      <c r="G277" s="305"/>
      <c r="H277" s="305"/>
      <c r="I277" s="305"/>
      <c r="J277" s="305"/>
      <c r="K277" s="305"/>
      <c r="L277" s="305"/>
      <c r="M277" s="305"/>
      <c r="N277" s="306"/>
      <c r="O277" s="69"/>
      <c r="P277" s="69"/>
      <c r="Q277" s="69"/>
      <c r="R277" s="69"/>
      <c r="S277" s="69"/>
      <c r="T277" s="69"/>
      <c r="U277" s="198"/>
      <c r="V277" s="69"/>
      <c r="W277" s="198"/>
      <c r="X277" s="198"/>
      <c r="Y277" s="199"/>
      <c r="Z277" s="198"/>
      <c r="AA277" s="69"/>
      <c r="AB277" s="69"/>
      <c r="AC277" s="198"/>
      <c r="AD277" s="198"/>
      <c r="AE277" s="198"/>
      <c r="AF277" s="198"/>
      <c r="AG277" s="198"/>
      <c r="AH277" s="198"/>
      <c r="AI277" s="198"/>
      <c r="AJ277" s="198"/>
      <c r="AK277" s="198"/>
      <c r="AL277" s="198"/>
      <c r="AM277" s="198"/>
      <c r="AN277" s="198"/>
      <c r="AO277" s="198"/>
      <c r="AP277" s="198"/>
      <c r="AQ277" s="198"/>
      <c r="AR277" s="198"/>
      <c r="AS277" s="69"/>
      <c r="AT277" s="200"/>
      <c r="AU277" s="200"/>
      <c r="AV277" s="200"/>
      <c r="AW277" s="200"/>
      <c r="AX277" s="69"/>
      <c r="AY277" s="69"/>
      <c r="AZ277" s="69"/>
      <c r="BA277" s="69"/>
      <c r="BB277" s="69"/>
      <c r="BC277" s="69"/>
      <c r="BD277" s="69"/>
      <c r="BE277" s="69"/>
      <c r="BF277" s="69"/>
      <c r="BG277" s="69"/>
      <c r="BH277" s="69"/>
      <c r="BI277" s="69"/>
      <c r="BJ277" s="69"/>
      <c r="BK277" s="69"/>
      <c r="BL277" s="69"/>
      <c r="BM277" s="69"/>
      <c r="BN277" s="69"/>
      <c r="BO277" s="69"/>
      <c r="BP277" s="69"/>
      <c r="BQ277" s="69"/>
      <c r="BR277" s="69"/>
      <c r="BS277" s="69"/>
    </row>
    <row r="278" spans="1:71" ht="24" customHeight="1">
      <c r="A278" s="188">
        <v>3</v>
      </c>
      <c r="B278" s="205" t="str">
        <f>VLOOKUP($A$271,$V$4:$BJ$40,10)</f>
        <v>-</v>
      </c>
      <c r="C278" s="221"/>
      <c r="D278" s="205" t="str">
        <f>VLOOKUP($A$271,$V$4:$BJ$40,18)</f>
        <v>-</v>
      </c>
      <c r="E278" s="305"/>
      <c r="F278" s="305"/>
      <c r="G278" s="305"/>
      <c r="H278" s="305"/>
      <c r="I278" s="305"/>
      <c r="J278" s="305"/>
      <c r="K278" s="305"/>
      <c r="L278" s="305"/>
      <c r="M278" s="305"/>
      <c r="N278" s="306"/>
      <c r="O278" s="69"/>
      <c r="P278" s="69"/>
      <c r="Q278" s="69"/>
      <c r="R278" s="69"/>
      <c r="S278" s="69"/>
      <c r="T278" s="69"/>
      <c r="U278" s="198"/>
      <c r="V278" s="69"/>
      <c r="W278" s="198"/>
      <c r="X278" s="198"/>
      <c r="Y278" s="199"/>
      <c r="Z278" s="198"/>
      <c r="AA278" s="69"/>
      <c r="AB278" s="69"/>
      <c r="AC278" s="198"/>
      <c r="AD278" s="198"/>
      <c r="AE278" s="198"/>
      <c r="AF278" s="198"/>
      <c r="AG278" s="198"/>
      <c r="AH278" s="198"/>
      <c r="AI278" s="198"/>
      <c r="AJ278" s="198"/>
      <c r="AK278" s="198"/>
      <c r="AL278" s="198"/>
      <c r="AM278" s="198"/>
      <c r="AN278" s="198"/>
      <c r="AO278" s="198"/>
      <c r="AP278" s="198"/>
      <c r="AQ278" s="198"/>
      <c r="AR278" s="198"/>
      <c r="AS278" s="69"/>
      <c r="AT278" s="200"/>
      <c r="AU278" s="200"/>
      <c r="AV278" s="200"/>
      <c r="AW278" s="200"/>
      <c r="AX278" s="69"/>
      <c r="AY278" s="69"/>
      <c r="AZ278" s="69"/>
      <c r="BA278" s="69"/>
      <c r="BB278" s="69"/>
      <c r="BC278" s="69"/>
      <c r="BD278" s="69"/>
      <c r="BE278" s="69"/>
      <c r="BF278" s="69"/>
      <c r="BG278" s="69"/>
      <c r="BH278" s="69"/>
      <c r="BI278" s="69"/>
      <c r="BJ278" s="69"/>
      <c r="BK278" s="69"/>
      <c r="BL278" s="69"/>
      <c r="BM278" s="69"/>
      <c r="BN278" s="69"/>
      <c r="BO278" s="69"/>
      <c r="BP278" s="69"/>
      <c r="BQ278" s="69"/>
      <c r="BR278" s="69"/>
      <c r="BS278" s="69"/>
    </row>
    <row r="279" spans="1:71" ht="24" customHeight="1">
      <c r="A279" s="188">
        <v>4</v>
      </c>
      <c r="B279" s="205" t="str">
        <f>VLOOKUP($A$271,$V$4:$BJ$40,11)</f>
        <v>-</v>
      </c>
      <c r="C279" s="221"/>
      <c r="D279" s="205" t="str">
        <f>VLOOKUP($A$271,$V$4:$BJ$40,19)</f>
        <v>-</v>
      </c>
      <c r="E279" s="305"/>
      <c r="F279" s="305"/>
      <c r="G279" s="305"/>
      <c r="H279" s="305"/>
      <c r="I279" s="305"/>
      <c r="J279" s="305"/>
      <c r="K279" s="305"/>
      <c r="L279" s="305"/>
      <c r="M279" s="305"/>
      <c r="N279" s="306"/>
      <c r="O279" s="69"/>
      <c r="P279" s="69"/>
      <c r="Q279" s="69"/>
      <c r="R279" s="69"/>
      <c r="S279" s="69"/>
      <c r="T279" s="69"/>
      <c r="U279" s="198"/>
      <c r="V279" s="69"/>
      <c r="W279" s="198"/>
      <c r="X279" s="198"/>
      <c r="Y279" s="199"/>
      <c r="Z279" s="198"/>
      <c r="AA279" s="69"/>
      <c r="AB279" s="69"/>
      <c r="AC279" s="198"/>
      <c r="AD279" s="198"/>
      <c r="AE279" s="198"/>
      <c r="AF279" s="198"/>
      <c r="AG279" s="198"/>
      <c r="AH279" s="198"/>
      <c r="AI279" s="198"/>
      <c r="AJ279" s="198"/>
      <c r="AK279" s="198"/>
      <c r="AL279" s="198"/>
      <c r="AM279" s="198"/>
      <c r="AN279" s="198"/>
      <c r="AO279" s="198"/>
      <c r="AP279" s="198"/>
      <c r="AQ279" s="198"/>
      <c r="AR279" s="198"/>
      <c r="AS279" s="69"/>
      <c r="AT279" s="200"/>
      <c r="AU279" s="200"/>
      <c r="AV279" s="200"/>
      <c r="AW279" s="200"/>
      <c r="AX279" s="69"/>
      <c r="AY279" s="69"/>
      <c r="AZ279" s="69"/>
      <c r="BA279" s="69"/>
      <c r="BB279" s="69"/>
      <c r="BC279" s="69"/>
      <c r="BD279" s="69"/>
      <c r="BE279" s="69"/>
      <c r="BF279" s="69"/>
      <c r="BG279" s="69"/>
      <c r="BH279" s="69"/>
      <c r="BI279" s="69"/>
      <c r="BJ279" s="69"/>
      <c r="BK279" s="69"/>
      <c r="BL279" s="69"/>
      <c r="BM279" s="69"/>
      <c r="BN279" s="69"/>
      <c r="BO279" s="69"/>
      <c r="BP279" s="69"/>
      <c r="BQ279" s="69"/>
      <c r="BR279" s="69"/>
      <c r="BS279" s="69"/>
    </row>
    <row r="280" spans="1:71" ht="24" customHeight="1">
      <c r="A280" s="188">
        <v>5</v>
      </c>
      <c r="B280" s="205" t="str">
        <f>VLOOKUP($A$271,$V$4:$BJ$40,12)</f>
        <v>-</v>
      </c>
      <c r="C280" s="221"/>
      <c r="D280" s="205" t="str">
        <f>VLOOKUP($A$271,$V$4:$BJ$40,20)</f>
        <v>-</v>
      </c>
      <c r="E280" s="305"/>
      <c r="F280" s="305"/>
      <c r="G280" s="305"/>
      <c r="H280" s="305"/>
      <c r="I280" s="305"/>
      <c r="J280" s="305"/>
      <c r="K280" s="305"/>
      <c r="L280" s="305"/>
      <c r="M280" s="305"/>
      <c r="N280" s="306"/>
      <c r="O280" s="69"/>
      <c r="P280" s="69"/>
      <c r="Q280" s="69"/>
      <c r="R280" s="69"/>
      <c r="S280" s="69"/>
      <c r="T280" s="69"/>
      <c r="U280" s="198"/>
      <c r="V280" s="69"/>
      <c r="W280" s="198"/>
      <c r="X280" s="198"/>
      <c r="Y280" s="199"/>
      <c r="Z280" s="198"/>
      <c r="AA280" s="69"/>
      <c r="AB280" s="69"/>
      <c r="AC280" s="198"/>
      <c r="AD280" s="198"/>
      <c r="AE280" s="198"/>
      <c r="AF280" s="198"/>
      <c r="AG280" s="198"/>
      <c r="AH280" s="198"/>
      <c r="AI280" s="198"/>
      <c r="AJ280" s="198"/>
      <c r="AK280" s="198"/>
      <c r="AL280" s="198"/>
      <c r="AM280" s="198"/>
      <c r="AN280" s="198"/>
      <c r="AO280" s="198"/>
      <c r="AP280" s="198"/>
      <c r="AQ280" s="198"/>
      <c r="AR280" s="198"/>
      <c r="AS280" s="69"/>
      <c r="AT280" s="200"/>
      <c r="AU280" s="200"/>
      <c r="AV280" s="200"/>
      <c r="AW280" s="200"/>
      <c r="AX280" s="69"/>
      <c r="AY280" s="69"/>
      <c r="AZ280" s="69"/>
      <c r="BA280" s="69"/>
      <c r="BB280" s="69"/>
      <c r="BC280" s="69"/>
      <c r="BD280" s="69"/>
      <c r="BE280" s="69"/>
      <c r="BF280" s="69"/>
      <c r="BG280" s="69"/>
      <c r="BH280" s="69"/>
      <c r="BI280" s="69"/>
      <c r="BJ280" s="69"/>
      <c r="BK280" s="69"/>
      <c r="BL280" s="69"/>
      <c r="BM280" s="69"/>
      <c r="BN280" s="69"/>
      <c r="BO280" s="69"/>
      <c r="BP280" s="69"/>
      <c r="BQ280" s="69"/>
      <c r="BR280" s="69"/>
      <c r="BS280" s="69"/>
    </row>
    <row r="281" spans="1:71" ht="24" customHeight="1">
      <c r="A281" s="188">
        <v>6</v>
      </c>
      <c r="B281" s="205" t="str">
        <f>VLOOKUP($A$271,$V$4:$BJ$40,13)</f>
        <v>-</v>
      </c>
      <c r="C281" s="221"/>
      <c r="D281" s="205" t="str">
        <f>VLOOKUP($A$271,$V$4:$BJ$40,21)</f>
        <v>-</v>
      </c>
      <c r="E281" s="305"/>
      <c r="F281" s="305"/>
      <c r="G281" s="305"/>
      <c r="H281" s="305"/>
      <c r="I281" s="305"/>
      <c r="J281" s="305"/>
      <c r="K281" s="305"/>
      <c r="L281" s="305"/>
      <c r="M281" s="305"/>
      <c r="N281" s="306"/>
      <c r="O281" s="69"/>
      <c r="P281" s="69"/>
      <c r="Q281" s="69"/>
      <c r="R281" s="69"/>
      <c r="S281" s="69"/>
      <c r="T281" s="69"/>
      <c r="U281" s="198"/>
      <c r="V281" s="69"/>
      <c r="W281" s="198"/>
      <c r="X281" s="198"/>
      <c r="Y281" s="199"/>
      <c r="Z281" s="198"/>
      <c r="AA281" s="69"/>
      <c r="AB281" s="69"/>
      <c r="AC281" s="198"/>
      <c r="AD281" s="198"/>
      <c r="AE281" s="198"/>
      <c r="AF281" s="198"/>
      <c r="AG281" s="198"/>
      <c r="AH281" s="198"/>
      <c r="AI281" s="198"/>
      <c r="AJ281" s="198"/>
      <c r="AK281" s="198"/>
      <c r="AL281" s="198"/>
      <c r="AM281" s="198"/>
      <c r="AN281" s="198"/>
      <c r="AO281" s="198"/>
      <c r="AP281" s="198"/>
      <c r="AQ281" s="198"/>
      <c r="AR281" s="198"/>
      <c r="AS281" s="69"/>
      <c r="AT281" s="200"/>
      <c r="AU281" s="200"/>
      <c r="AV281" s="200"/>
      <c r="AW281" s="200"/>
      <c r="AX281" s="69"/>
      <c r="AY281" s="69"/>
      <c r="AZ281" s="69"/>
      <c r="BA281" s="69"/>
      <c r="BB281" s="69"/>
      <c r="BC281" s="69"/>
      <c r="BD281" s="69"/>
      <c r="BE281" s="69"/>
      <c r="BF281" s="69"/>
      <c r="BG281" s="69"/>
      <c r="BH281" s="69"/>
      <c r="BI281" s="69"/>
      <c r="BJ281" s="69"/>
      <c r="BK281" s="69"/>
      <c r="BL281" s="69"/>
      <c r="BM281" s="69"/>
      <c r="BN281" s="69"/>
      <c r="BO281" s="69"/>
      <c r="BP281" s="69"/>
      <c r="BQ281" s="69"/>
      <c r="BR281" s="69"/>
      <c r="BS281" s="69"/>
    </row>
    <row r="282" spans="1:71" ht="24" customHeight="1">
      <c r="A282" s="188">
        <v>7</v>
      </c>
      <c r="B282" s="205" t="str">
        <f>VLOOKUP($A$271,$V$4:$BJ$40,14)</f>
        <v>-</v>
      </c>
      <c r="C282" s="221"/>
      <c r="D282" s="205" t="str">
        <f>VLOOKUP($A$271,$V$4:$BJ$40,22)</f>
        <v>-</v>
      </c>
      <c r="E282" s="305"/>
      <c r="F282" s="305"/>
      <c r="G282" s="305"/>
      <c r="H282" s="305"/>
      <c r="I282" s="305"/>
      <c r="J282" s="305"/>
      <c r="K282" s="305"/>
      <c r="L282" s="305"/>
      <c r="M282" s="305"/>
      <c r="N282" s="306"/>
      <c r="O282" s="69"/>
      <c r="P282" s="69"/>
      <c r="Q282" s="69"/>
      <c r="R282" s="69"/>
      <c r="S282" s="69"/>
      <c r="T282" s="69"/>
      <c r="U282" s="198"/>
      <c r="V282" s="69"/>
      <c r="W282" s="198"/>
      <c r="X282" s="198"/>
      <c r="Y282" s="199"/>
      <c r="Z282" s="198"/>
      <c r="AA282" s="69"/>
      <c r="AB282" s="69"/>
      <c r="AC282" s="198"/>
      <c r="AD282" s="198"/>
      <c r="AE282" s="198"/>
      <c r="AF282" s="198"/>
      <c r="AG282" s="198"/>
      <c r="AH282" s="198"/>
      <c r="AI282" s="198"/>
      <c r="AJ282" s="198"/>
      <c r="AK282" s="198"/>
      <c r="AL282" s="198"/>
      <c r="AM282" s="198"/>
      <c r="AN282" s="198"/>
      <c r="AO282" s="198"/>
      <c r="AP282" s="198"/>
      <c r="AQ282" s="198"/>
      <c r="AR282" s="198"/>
      <c r="AS282" s="69"/>
      <c r="AT282" s="200"/>
      <c r="AU282" s="200"/>
      <c r="AV282" s="200"/>
      <c r="AW282" s="200"/>
      <c r="AX282" s="69"/>
      <c r="AY282" s="69"/>
      <c r="AZ282" s="69"/>
      <c r="BA282" s="69"/>
      <c r="BB282" s="69"/>
      <c r="BC282" s="69"/>
      <c r="BD282" s="69"/>
      <c r="BE282" s="69"/>
      <c r="BF282" s="69"/>
      <c r="BG282" s="69"/>
      <c r="BH282" s="69"/>
      <c r="BI282" s="69"/>
      <c r="BJ282" s="69"/>
      <c r="BK282" s="69"/>
      <c r="BL282" s="69"/>
      <c r="BM282" s="69"/>
      <c r="BN282" s="69"/>
      <c r="BO282" s="69"/>
      <c r="BP282" s="69"/>
      <c r="BQ282" s="69"/>
      <c r="BR282" s="69"/>
      <c r="BS282" s="69"/>
    </row>
    <row r="283" spans="1:71" ht="24" customHeight="1">
      <c r="A283" s="188">
        <v>8</v>
      </c>
      <c r="B283" s="205" t="str">
        <f>VLOOKUP($A$271,$V$4:$BJ$40,15)</f>
        <v>-</v>
      </c>
      <c r="C283" s="221"/>
      <c r="D283" s="221" t="str">
        <f>VLOOKUP($A$271,$V$4:$BJ$40,23)</f>
        <v>-</v>
      </c>
      <c r="E283" s="305"/>
      <c r="F283" s="305"/>
      <c r="G283" s="305"/>
      <c r="H283" s="305"/>
      <c r="I283" s="305"/>
      <c r="J283" s="305"/>
      <c r="K283" s="305"/>
      <c r="L283" s="305"/>
      <c r="M283" s="305"/>
      <c r="N283" s="306"/>
      <c r="O283" s="69"/>
      <c r="P283" s="69"/>
      <c r="Q283" s="69"/>
      <c r="R283" s="69"/>
      <c r="S283" s="69"/>
      <c r="T283" s="69"/>
      <c r="U283" s="198"/>
      <c r="V283" s="69"/>
      <c r="W283" s="198"/>
      <c r="X283" s="198"/>
      <c r="Y283" s="199"/>
      <c r="Z283" s="198"/>
      <c r="AA283" s="69"/>
      <c r="AB283" s="69"/>
      <c r="AC283" s="198"/>
      <c r="AD283" s="198"/>
      <c r="AE283" s="198"/>
      <c r="AF283" s="198"/>
      <c r="AG283" s="198"/>
      <c r="AH283" s="198"/>
      <c r="AI283" s="198"/>
      <c r="AJ283" s="198"/>
      <c r="AK283" s="198"/>
      <c r="AL283" s="198"/>
      <c r="AM283" s="198"/>
      <c r="AN283" s="198"/>
      <c r="AO283" s="198"/>
      <c r="AP283" s="198"/>
      <c r="AQ283" s="198"/>
      <c r="AR283" s="198"/>
      <c r="AS283" s="69"/>
      <c r="AT283" s="200"/>
      <c r="AU283" s="200"/>
      <c r="AV283" s="200"/>
      <c r="AW283" s="200"/>
      <c r="AX283" s="69"/>
      <c r="AY283" s="69"/>
      <c r="AZ283" s="69"/>
      <c r="BA283" s="69"/>
      <c r="BB283" s="69"/>
      <c r="BC283" s="69"/>
      <c r="BD283" s="69"/>
      <c r="BE283" s="69"/>
      <c r="BF283" s="69"/>
      <c r="BG283" s="69"/>
      <c r="BH283" s="69"/>
      <c r="BI283" s="69"/>
      <c r="BJ283" s="69"/>
      <c r="BK283" s="69"/>
      <c r="BL283" s="69"/>
      <c r="BM283" s="69"/>
      <c r="BN283" s="69"/>
      <c r="BO283" s="69"/>
      <c r="BP283" s="69"/>
      <c r="BQ283" s="69"/>
      <c r="BR283" s="69"/>
      <c r="BS283" s="69"/>
    </row>
    <row r="284" spans="1:71" ht="24" customHeight="1">
      <c r="A284" s="188">
        <v>9</v>
      </c>
      <c r="B284" s="205" t="str">
        <f>CONCATENATE(VLOOKUP($A$271,$V$4:$BJ$40,8),(VLOOKUP($A$271,$V$4:$BJ$40,8)))</f>
        <v>--</v>
      </c>
      <c r="C284" s="221"/>
      <c r="D284" s="221" t="str">
        <f>VLOOKUP($A$271,$V$4:$BJ$40,16)</f>
        <v>-</v>
      </c>
      <c r="E284" s="305"/>
      <c r="F284" s="305"/>
      <c r="G284" s="305"/>
      <c r="H284" s="305"/>
      <c r="I284" s="305"/>
      <c r="J284" s="305"/>
      <c r="K284" s="305"/>
      <c r="L284" s="305"/>
      <c r="M284" s="305"/>
      <c r="N284" s="306"/>
      <c r="O284" s="69"/>
      <c r="P284" s="69"/>
      <c r="Q284" s="69"/>
      <c r="R284" s="69"/>
      <c r="S284" s="69"/>
      <c r="T284" s="69"/>
      <c r="U284" s="198"/>
      <c r="V284" s="69"/>
      <c r="W284" s="198"/>
      <c r="X284" s="198"/>
      <c r="Y284" s="199"/>
      <c r="Z284" s="198"/>
      <c r="AA284" s="69"/>
      <c r="AB284" s="69"/>
      <c r="AC284" s="198"/>
      <c r="AD284" s="198"/>
      <c r="AE284" s="198"/>
      <c r="AF284" s="198"/>
      <c r="AG284" s="198"/>
      <c r="AH284" s="198"/>
      <c r="AI284" s="198"/>
      <c r="AJ284" s="198"/>
      <c r="AK284" s="198"/>
      <c r="AL284" s="198"/>
      <c r="AM284" s="198"/>
      <c r="AN284" s="198"/>
      <c r="AO284" s="198"/>
      <c r="AP284" s="198"/>
      <c r="AQ284" s="198"/>
      <c r="AR284" s="198"/>
      <c r="AS284" s="69"/>
      <c r="AT284" s="200"/>
      <c r="AU284" s="200"/>
      <c r="AV284" s="200"/>
      <c r="AW284" s="200"/>
      <c r="AX284" s="69"/>
      <c r="AY284" s="69"/>
      <c r="AZ284" s="69"/>
      <c r="BA284" s="69"/>
      <c r="BB284" s="69"/>
      <c r="BC284" s="69"/>
      <c r="BD284" s="69"/>
      <c r="BE284" s="69"/>
      <c r="BF284" s="69"/>
      <c r="BG284" s="69"/>
      <c r="BH284" s="69"/>
      <c r="BI284" s="69"/>
      <c r="BJ284" s="69"/>
      <c r="BK284" s="69"/>
      <c r="BL284" s="69"/>
      <c r="BM284" s="69"/>
      <c r="BN284" s="69"/>
      <c r="BO284" s="69"/>
      <c r="BP284" s="69"/>
      <c r="BQ284" s="69"/>
      <c r="BR284" s="69"/>
      <c r="BS284" s="69"/>
    </row>
    <row r="285" spans="1:71" ht="24" customHeight="1">
      <c r="A285" s="188">
        <v>10</v>
      </c>
      <c r="B285" s="205" t="str">
        <f>CONCATENATE(VLOOKUP($A$271,$V$4:$BJ$40,9),(VLOOKUP($A$271,$V$4:$BJ$40,9)))</f>
        <v>--</v>
      </c>
      <c r="C285" s="221"/>
      <c r="D285" s="221" t="str">
        <f>VLOOKUP($A$271,$V$4:$BJ$40,17)</f>
        <v>-</v>
      </c>
      <c r="E285" s="305"/>
      <c r="F285" s="305"/>
      <c r="G285" s="305"/>
      <c r="H285" s="305"/>
      <c r="I285" s="305"/>
      <c r="J285" s="305"/>
      <c r="K285" s="305"/>
      <c r="L285" s="305"/>
      <c r="M285" s="305"/>
      <c r="N285" s="306"/>
      <c r="O285" s="69"/>
      <c r="P285" s="69"/>
      <c r="Q285" s="69"/>
      <c r="R285" s="69"/>
      <c r="S285" s="69"/>
      <c r="T285" s="69"/>
      <c r="U285" s="198"/>
      <c r="V285" s="69"/>
      <c r="W285" s="198"/>
      <c r="X285" s="198"/>
      <c r="Y285" s="199"/>
      <c r="Z285" s="198"/>
      <c r="AA285" s="69"/>
      <c r="AB285" s="69"/>
      <c r="AC285" s="198"/>
      <c r="AD285" s="198"/>
      <c r="AE285" s="198"/>
      <c r="AF285" s="198"/>
      <c r="AG285" s="198"/>
      <c r="AH285" s="198"/>
      <c r="AI285" s="198"/>
      <c r="AJ285" s="198"/>
      <c r="AK285" s="198"/>
      <c r="AL285" s="198"/>
      <c r="AM285" s="198"/>
      <c r="AN285" s="198"/>
      <c r="AO285" s="198"/>
      <c r="AP285" s="198"/>
      <c r="AQ285" s="198"/>
      <c r="AR285" s="198"/>
      <c r="AS285" s="69"/>
      <c r="AT285" s="200"/>
      <c r="AU285" s="200"/>
      <c r="AV285" s="200"/>
      <c r="AW285" s="200"/>
      <c r="AX285" s="69"/>
      <c r="AY285" s="69"/>
      <c r="AZ285" s="69"/>
      <c r="BA285" s="69"/>
      <c r="BB285" s="69"/>
      <c r="BC285" s="69"/>
      <c r="BD285" s="69"/>
      <c r="BE285" s="69"/>
      <c r="BF285" s="69"/>
      <c r="BG285" s="69"/>
      <c r="BH285" s="69"/>
      <c r="BI285" s="69"/>
      <c r="BJ285" s="69"/>
      <c r="BK285" s="69"/>
      <c r="BL285" s="69"/>
      <c r="BM285" s="69"/>
      <c r="BN285" s="69"/>
      <c r="BO285" s="69"/>
      <c r="BP285" s="69"/>
      <c r="BQ285" s="69"/>
      <c r="BR285" s="69"/>
      <c r="BS285" s="69"/>
    </row>
    <row r="286" spans="1:71" ht="24" customHeight="1">
      <c r="A286" s="188">
        <v>11</v>
      </c>
      <c r="B286" s="205" t="str">
        <f>CONCATENATE(VLOOKUP($A$271,$V$4:$BJ$40,10),(VLOOKUP($A$271,$V$4:$BJ$40,10)))</f>
        <v>--</v>
      </c>
      <c r="C286" s="221"/>
      <c r="D286" s="228" t="str">
        <f>VLOOKUP($A$271,$V$4:$BJ$40,18)</f>
        <v>-</v>
      </c>
      <c r="E286" s="305"/>
      <c r="F286" s="305"/>
      <c r="G286" s="305"/>
      <c r="H286" s="305"/>
      <c r="I286" s="305"/>
      <c r="J286" s="305"/>
      <c r="K286" s="305"/>
      <c r="L286" s="305"/>
      <c r="M286" s="305"/>
      <c r="N286" s="306"/>
      <c r="O286" s="69"/>
      <c r="P286" s="69"/>
      <c r="Q286" s="69"/>
      <c r="R286" s="69"/>
      <c r="S286" s="69"/>
      <c r="T286" s="69"/>
      <c r="U286" s="198"/>
      <c r="V286" s="69"/>
      <c r="W286" s="198"/>
      <c r="X286" s="198"/>
      <c r="Y286" s="199"/>
      <c r="Z286" s="198"/>
      <c r="AA286" s="69"/>
      <c r="AB286" s="69"/>
      <c r="AC286" s="198"/>
      <c r="AD286" s="198"/>
      <c r="AE286" s="198"/>
      <c r="AF286" s="198"/>
      <c r="AG286" s="198"/>
      <c r="AH286" s="198"/>
      <c r="AI286" s="198"/>
      <c r="AJ286" s="198"/>
      <c r="AK286" s="198"/>
      <c r="AL286" s="198"/>
      <c r="AM286" s="198"/>
      <c r="AN286" s="198"/>
      <c r="AO286" s="198"/>
      <c r="AP286" s="198"/>
      <c r="AQ286" s="198"/>
      <c r="AR286" s="198"/>
      <c r="AS286" s="69"/>
      <c r="AT286" s="200"/>
      <c r="AU286" s="200"/>
      <c r="AV286" s="200"/>
      <c r="AW286" s="200"/>
      <c r="AX286" s="69"/>
      <c r="AY286" s="69"/>
      <c r="AZ286" s="69"/>
      <c r="BA286" s="69"/>
      <c r="BB286" s="69"/>
      <c r="BC286" s="69"/>
      <c r="BD286" s="69"/>
      <c r="BE286" s="69"/>
      <c r="BF286" s="69"/>
      <c r="BG286" s="69"/>
      <c r="BH286" s="69"/>
      <c r="BI286" s="69"/>
      <c r="BJ286" s="69"/>
      <c r="BK286" s="69"/>
      <c r="BL286" s="69"/>
      <c r="BM286" s="69"/>
      <c r="BN286" s="69"/>
      <c r="BO286" s="69"/>
      <c r="BP286" s="69"/>
      <c r="BQ286" s="69"/>
      <c r="BR286" s="69"/>
      <c r="BS286" s="69"/>
    </row>
    <row r="287" spans="1:71" ht="24" customHeight="1">
      <c r="A287" s="188">
        <v>12</v>
      </c>
      <c r="B287" s="205" t="str">
        <f>CONCATENATE(VLOOKUP($A$271,$V$4:$BJ$40,11),(VLOOKUP($A$271,$V$4:$BJ$40,11)))</f>
        <v>--</v>
      </c>
      <c r="C287" s="221"/>
      <c r="D287" s="221" t="str">
        <f>VLOOKUP($A$271,$V$4:$BJ$40,19)</f>
        <v>-</v>
      </c>
      <c r="E287" s="305"/>
      <c r="F287" s="305"/>
      <c r="G287" s="305"/>
      <c r="H287" s="305"/>
      <c r="I287" s="305"/>
      <c r="J287" s="305"/>
      <c r="K287" s="305"/>
      <c r="L287" s="305"/>
      <c r="M287" s="305"/>
      <c r="N287" s="306"/>
      <c r="O287" s="69"/>
      <c r="P287" s="69"/>
      <c r="Q287" s="69"/>
      <c r="R287" s="69"/>
      <c r="S287" s="69"/>
      <c r="T287" s="69"/>
      <c r="U287" s="198"/>
      <c r="V287" s="69"/>
      <c r="W287" s="198"/>
      <c r="X287" s="198"/>
      <c r="Y287" s="199"/>
      <c r="Z287" s="198"/>
      <c r="AA287" s="69"/>
      <c r="AB287" s="69"/>
      <c r="AC287" s="198"/>
      <c r="AD287" s="198"/>
      <c r="AE287" s="198"/>
      <c r="AF287" s="198"/>
      <c r="AG287" s="198"/>
      <c r="AH287" s="198"/>
      <c r="AI287" s="198"/>
      <c r="AJ287" s="198"/>
      <c r="AK287" s="198"/>
      <c r="AL287" s="198"/>
      <c r="AM287" s="198"/>
      <c r="AN287" s="198"/>
      <c r="AO287" s="198"/>
      <c r="AP287" s="198"/>
      <c r="AQ287" s="198"/>
      <c r="AR287" s="198"/>
      <c r="AS287" s="69"/>
      <c r="AT287" s="200"/>
      <c r="AU287" s="200"/>
      <c r="AV287" s="200"/>
      <c r="AW287" s="200"/>
      <c r="AX287" s="69"/>
      <c r="AY287" s="69"/>
      <c r="AZ287" s="69"/>
      <c r="BA287" s="69"/>
      <c r="BB287" s="69"/>
      <c r="BC287" s="69"/>
      <c r="BD287" s="69"/>
      <c r="BE287" s="69"/>
      <c r="BF287" s="69"/>
      <c r="BG287" s="69"/>
      <c r="BH287" s="69"/>
      <c r="BI287" s="69"/>
      <c r="BJ287" s="69"/>
      <c r="BK287" s="69"/>
      <c r="BL287" s="69"/>
      <c r="BM287" s="69"/>
      <c r="BN287" s="69"/>
      <c r="BO287" s="69"/>
      <c r="BP287" s="69"/>
      <c r="BQ287" s="69"/>
      <c r="BR287" s="69"/>
      <c r="BS287" s="69"/>
    </row>
    <row r="288" spans="1:71" ht="24" customHeight="1">
      <c r="A288" s="188">
        <v>13</v>
      </c>
      <c r="B288" s="205" t="str">
        <f>CONCATENATE(VLOOKUP($A$271,$V$4:$BJ$40,12),(VLOOKUP($A$271,$V$4:$BJ$40,12)))</f>
        <v>--</v>
      </c>
      <c r="C288" s="221"/>
      <c r="D288" s="221" t="str">
        <f>VLOOKUP($A$271,$V$4:$BJ$40,20)</f>
        <v>-</v>
      </c>
      <c r="E288" s="305"/>
      <c r="F288" s="305"/>
      <c r="G288" s="305"/>
      <c r="H288" s="305"/>
      <c r="I288" s="305"/>
      <c r="J288" s="305"/>
      <c r="K288" s="305"/>
      <c r="L288" s="305"/>
      <c r="M288" s="305"/>
      <c r="N288" s="306"/>
      <c r="O288" s="69"/>
      <c r="P288" s="69"/>
      <c r="Q288" s="69"/>
      <c r="R288" s="69"/>
      <c r="S288" s="69"/>
      <c r="T288" s="69"/>
      <c r="U288" s="198"/>
      <c r="V288" s="69"/>
      <c r="W288" s="198"/>
      <c r="X288" s="198"/>
      <c r="Y288" s="199"/>
      <c r="Z288" s="198"/>
      <c r="AA288" s="69"/>
      <c r="AB288" s="69"/>
      <c r="AC288" s="198"/>
      <c r="AD288" s="198"/>
      <c r="AE288" s="198"/>
      <c r="AF288" s="198"/>
      <c r="AG288" s="198"/>
      <c r="AH288" s="198"/>
      <c r="AI288" s="198"/>
      <c r="AJ288" s="198"/>
      <c r="AK288" s="198"/>
      <c r="AL288" s="198"/>
      <c r="AM288" s="198"/>
      <c r="AN288" s="198"/>
      <c r="AO288" s="198"/>
      <c r="AP288" s="198"/>
      <c r="AQ288" s="198"/>
      <c r="AR288" s="198"/>
      <c r="AS288" s="69"/>
      <c r="AT288" s="200"/>
      <c r="AU288" s="200"/>
      <c r="AV288" s="200"/>
      <c r="AW288" s="200"/>
      <c r="AX288" s="69"/>
      <c r="AY288" s="69"/>
      <c r="AZ288" s="69"/>
      <c r="BA288" s="69"/>
      <c r="BB288" s="69"/>
      <c r="BC288" s="69"/>
      <c r="BD288" s="69"/>
      <c r="BE288" s="69"/>
      <c r="BF288" s="69"/>
      <c r="BG288" s="69"/>
      <c r="BH288" s="69"/>
      <c r="BI288" s="69"/>
      <c r="BJ288" s="69"/>
      <c r="BK288" s="69"/>
      <c r="BL288" s="69"/>
      <c r="BM288" s="69"/>
      <c r="BN288" s="69"/>
      <c r="BO288" s="69"/>
      <c r="BP288" s="69"/>
      <c r="BQ288" s="69"/>
      <c r="BR288" s="69"/>
      <c r="BS288" s="69"/>
    </row>
    <row r="289" spans="1:71" ht="24" customHeight="1">
      <c r="A289" s="188">
        <v>14</v>
      </c>
      <c r="B289" s="205" t="str">
        <f>CONCATENATE(VLOOKUP($A$271,$V$4:$BJ$40,13),(VLOOKUP($A$271,$V$4:$BJ$40,13)))</f>
        <v>--</v>
      </c>
      <c r="C289" s="221"/>
      <c r="D289" s="221" t="str">
        <f>VLOOKUP($A$271,$V$4:$BJ$40,21)</f>
        <v>-</v>
      </c>
      <c r="E289" s="305"/>
      <c r="F289" s="305"/>
      <c r="G289" s="305"/>
      <c r="H289" s="305"/>
      <c r="I289" s="305"/>
      <c r="J289" s="305"/>
      <c r="K289" s="305"/>
      <c r="L289" s="305"/>
      <c r="M289" s="305"/>
      <c r="N289" s="306"/>
      <c r="O289" s="69"/>
      <c r="P289" s="69"/>
      <c r="Q289" s="69"/>
      <c r="R289" s="69"/>
      <c r="S289" s="69"/>
      <c r="T289" s="69"/>
      <c r="U289" s="198"/>
      <c r="V289" s="69"/>
      <c r="W289" s="198"/>
      <c r="X289" s="198"/>
      <c r="Y289" s="199"/>
      <c r="Z289" s="198"/>
      <c r="AA289" s="69"/>
      <c r="AB289" s="69"/>
      <c r="AC289" s="198"/>
      <c r="AD289" s="198"/>
      <c r="AE289" s="198"/>
      <c r="AF289" s="198"/>
      <c r="AG289" s="198"/>
      <c r="AH289" s="198"/>
      <c r="AI289" s="198"/>
      <c r="AJ289" s="198"/>
      <c r="AK289" s="198"/>
      <c r="AL289" s="198"/>
      <c r="AM289" s="198"/>
      <c r="AN289" s="198"/>
      <c r="AO289" s="198"/>
      <c r="AP289" s="198"/>
      <c r="AQ289" s="198"/>
      <c r="AR289" s="198"/>
      <c r="AS289" s="69"/>
      <c r="AT289" s="200"/>
      <c r="AU289" s="200"/>
      <c r="AV289" s="200"/>
      <c r="AW289" s="200"/>
      <c r="AX289" s="69"/>
      <c r="AY289" s="69"/>
      <c r="AZ289" s="69"/>
      <c r="BA289" s="69"/>
      <c r="BB289" s="69"/>
      <c r="BC289" s="69"/>
      <c r="BD289" s="69"/>
      <c r="BE289" s="69"/>
      <c r="BF289" s="69"/>
      <c r="BG289" s="69"/>
      <c r="BH289" s="69"/>
      <c r="BI289" s="69"/>
      <c r="BJ289" s="69"/>
      <c r="BK289" s="69"/>
      <c r="BL289" s="69"/>
      <c r="BM289" s="69"/>
      <c r="BN289" s="69"/>
      <c r="BO289" s="69"/>
      <c r="BP289" s="69"/>
      <c r="BQ289" s="69"/>
      <c r="BR289" s="69"/>
      <c r="BS289" s="69"/>
    </row>
    <row r="290" spans="1:71" ht="24" customHeight="1">
      <c r="A290" s="188">
        <v>15</v>
      </c>
      <c r="B290" s="230" t="str">
        <f>CONCATENATE(VLOOKUP($A$271,$V$4:$BJ$40,14),(VLOOKUP($A$271,$V$4:$BJ$40,14)))</f>
        <v>--</v>
      </c>
      <c r="C290" s="221"/>
      <c r="D290" s="222" t="str">
        <f>VLOOKUP($A$271,$V$4:$BJ$40,22)</f>
        <v>-</v>
      </c>
      <c r="E290" s="305"/>
      <c r="F290" s="305"/>
      <c r="G290" s="305"/>
      <c r="H290" s="305"/>
      <c r="I290" s="305"/>
      <c r="J290" s="305"/>
      <c r="K290" s="305"/>
      <c r="L290" s="305"/>
      <c r="M290" s="305"/>
      <c r="N290" s="306"/>
      <c r="O290" s="69"/>
      <c r="P290" s="69"/>
      <c r="Q290" s="69"/>
      <c r="R290" s="69"/>
      <c r="S290" s="69"/>
      <c r="T290" s="69"/>
      <c r="U290" s="198"/>
      <c r="V290" s="69"/>
      <c r="W290" s="198"/>
      <c r="X290" s="198"/>
      <c r="Y290" s="199"/>
      <c r="Z290" s="198"/>
      <c r="AA290" s="69"/>
      <c r="AB290" s="69"/>
      <c r="AC290" s="198"/>
      <c r="AD290" s="198"/>
      <c r="AE290" s="198"/>
      <c r="AF290" s="198"/>
      <c r="AG290" s="198"/>
      <c r="AH290" s="198"/>
      <c r="AI290" s="198"/>
      <c r="AJ290" s="198"/>
      <c r="AK290" s="198"/>
      <c r="AL290" s="198"/>
      <c r="AM290" s="198"/>
      <c r="AN290" s="198"/>
      <c r="AO290" s="198"/>
      <c r="AP290" s="198"/>
      <c r="AQ290" s="198"/>
      <c r="AR290" s="198"/>
      <c r="AS290" s="69"/>
      <c r="AT290" s="200"/>
      <c r="AU290" s="200"/>
      <c r="AV290" s="200"/>
      <c r="AW290" s="200"/>
      <c r="AX290" s="69"/>
      <c r="AY290" s="69"/>
      <c r="AZ290" s="69"/>
      <c r="BA290" s="69"/>
      <c r="BB290" s="69"/>
      <c r="BC290" s="69"/>
      <c r="BD290" s="69"/>
      <c r="BE290" s="69"/>
      <c r="BF290" s="69"/>
      <c r="BG290" s="69"/>
      <c r="BH290" s="69"/>
      <c r="BI290" s="69"/>
      <c r="BJ290" s="69"/>
      <c r="BK290" s="69"/>
      <c r="BL290" s="69"/>
      <c r="BM290" s="69"/>
      <c r="BN290" s="69"/>
      <c r="BO290" s="69"/>
      <c r="BP290" s="69"/>
      <c r="BQ290" s="69"/>
      <c r="BR290" s="69"/>
      <c r="BS290" s="69"/>
    </row>
    <row r="291" spans="1:71" ht="24" customHeight="1">
      <c r="A291" s="188">
        <v>16</v>
      </c>
      <c r="B291" s="230" t="str">
        <f>CONCATENATE(VLOOKUP($A$271,$V$4:$BJ$40,15),(VLOOKUP($A$271,$V$4:$BJ$40,15)))</f>
        <v>--</v>
      </c>
      <c r="C291" s="221"/>
      <c r="D291" s="222" t="str">
        <f>VLOOKUP($A$271,$V$4:$BJ$40,23)</f>
        <v>-</v>
      </c>
      <c r="E291" s="305"/>
      <c r="F291" s="305"/>
      <c r="G291" s="305"/>
      <c r="H291" s="305"/>
      <c r="I291" s="305"/>
      <c r="J291" s="305"/>
      <c r="K291" s="305"/>
      <c r="L291" s="305"/>
      <c r="M291" s="305"/>
      <c r="N291" s="306"/>
      <c r="O291" s="69"/>
      <c r="P291" s="69"/>
      <c r="Q291" s="69"/>
      <c r="R291" s="69"/>
      <c r="S291" s="69"/>
      <c r="T291" s="69"/>
      <c r="U291" s="198"/>
      <c r="V291" s="69"/>
      <c r="W291" s="198"/>
      <c r="X291" s="198"/>
      <c r="Y291" s="199"/>
      <c r="Z291" s="198"/>
      <c r="AA291" s="69"/>
      <c r="AB291" s="69"/>
      <c r="AC291" s="198"/>
      <c r="AD291" s="198"/>
      <c r="AE291" s="198"/>
      <c r="AF291" s="198"/>
      <c r="AG291" s="198"/>
      <c r="AH291" s="198"/>
      <c r="AI291" s="198"/>
      <c r="AJ291" s="198"/>
      <c r="AK291" s="198"/>
      <c r="AL291" s="198"/>
      <c r="AM291" s="198"/>
      <c r="AN291" s="198"/>
      <c r="AO291" s="198"/>
      <c r="AP291" s="198"/>
      <c r="AQ291" s="198"/>
      <c r="AR291" s="198"/>
      <c r="AS291" s="69"/>
      <c r="AT291" s="200"/>
      <c r="AU291" s="200"/>
      <c r="AV291" s="200"/>
      <c r="AW291" s="200"/>
      <c r="AX291" s="69"/>
      <c r="AY291" s="69"/>
      <c r="AZ291" s="69"/>
      <c r="BA291" s="69"/>
      <c r="BB291" s="69"/>
      <c r="BC291" s="69"/>
      <c r="BD291" s="69"/>
      <c r="BE291" s="69"/>
      <c r="BF291" s="69"/>
      <c r="BG291" s="69"/>
      <c r="BH291" s="69"/>
      <c r="BI291" s="69"/>
      <c r="BJ291" s="69"/>
      <c r="BK291" s="69"/>
      <c r="BL291" s="69"/>
      <c r="BM291" s="69"/>
      <c r="BN291" s="69"/>
      <c r="BO291" s="69"/>
      <c r="BP291" s="69"/>
      <c r="BQ291" s="69"/>
      <c r="BR291" s="69"/>
      <c r="BS291" s="69"/>
    </row>
    <row r="292" spans="1:71" ht="24" customHeight="1">
      <c r="A292" s="188">
        <v>17</v>
      </c>
      <c r="B292" s="230"/>
      <c r="C292" s="221"/>
      <c r="D292" s="222"/>
      <c r="E292" s="305"/>
      <c r="F292" s="305"/>
      <c r="G292" s="305"/>
      <c r="H292" s="305"/>
      <c r="I292" s="305"/>
      <c r="J292" s="305"/>
      <c r="K292" s="305"/>
      <c r="L292" s="305"/>
      <c r="M292" s="305"/>
      <c r="N292" s="306"/>
      <c r="O292" s="69"/>
      <c r="P292" s="69"/>
      <c r="Q292" s="69"/>
      <c r="R292" s="69"/>
      <c r="S292" s="69"/>
      <c r="T292" s="69"/>
      <c r="U292" s="198"/>
      <c r="V292" s="69"/>
      <c r="W292" s="198"/>
      <c r="X292" s="198"/>
      <c r="Y292" s="199"/>
      <c r="Z292" s="198"/>
      <c r="AA292" s="69"/>
      <c r="AB292" s="69"/>
      <c r="AC292" s="198"/>
      <c r="AD292" s="198"/>
      <c r="AE292" s="198"/>
      <c r="AF292" s="198"/>
      <c r="AG292" s="198"/>
      <c r="AH292" s="198"/>
      <c r="AI292" s="198"/>
      <c r="AJ292" s="198"/>
      <c r="AK292" s="198"/>
      <c r="AL292" s="198"/>
      <c r="AM292" s="198"/>
      <c r="AN292" s="198"/>
      <c r="AO292" s="198"/>
      <c r="AP292" s="198"/>
      <c r="AQ292" s="198"/>
      <c r="AR292" s="198"/>
      <c r="AS292" s="69"/>
      <c r="AT292" s="200"/>
      <c r="AU292" s="200"/>
      <c r="AV292" s="200"/>
      <c r="AW292" s="200"/>
      <c r="AX292" s="69"/>
      <c r="AY292" s="69"/>
      <c r="AZ292" s="69"/>
      <c r="BA292" s="69"/>
      <c r="BB292" s="69"/>
      <c r="BC292" s="69"/>
      <c r="BD292" s="69"/>
      <c r="BE292" s="69"/>
      <c r="BF292" s="69"/>
      <c r="BG292" s="69"/>
      <c r="BH292" s="69"/>
      <c r="BI292" s="69"/>
      <c r="BJ292" s="69"/>
      <c r="BK292" s="69"/>
      <c r="BL292" s="69"/>
      <c r="BM292" s="69"/>
      <c r="BN292" s="69"/>
      <c r="BO292" s="69"/>
      <c r="BP292" s="69"/>
      <c r="BQ292" s="69"/>
      <c r="BR292" s="69"/>
      <c r="BS292" s="69"/>
    </row>
    <row r="293" spans="1:71" s="363" customFormat="1" ht="24" customHeight="1">
      <c r="A293" s="188">
        <v>18</v>
      </c>
      <c r="B293" s="230"/>
      <c r="C293" s="221"/>
      <c r="D293" s="222"/>
      <c r="E293" s="450"/>
      <c r="F293" s="450"/>
      <c r="G293" s="450"/>
      <c r="H293" s="450"/>
      <c r="I293" s="450"/>
      <c r="J293" s="450"/>
      <c r="K293" s="450"/>
      <c r="L293" s="450"/>
      <c r="M293" s="450"/>
      <c r="N293" s="451"/>
      <c r="O293" s="69"/>
      <c r="P293" s="69"/>
      <c r="Q293" s="69"/>
      <c r="R293" s="69"/>
      <c r="S293" s="69"/>
      <c r="T293" s="69"/>
      <c r="U293" s="198"/>
      <c r="V293" s="69"/>
      <c r="W293" s="198"/>
      <c r="X293" s="198"/>
      <c r="Y293" s="199"/>
      <c r="Z293" s="198"/>
      <c r="AA293" s="69"/>
      <c r="AB293" s="69"/>
      <c r="AC293" s="198"/>
      <c r="AD293" s="198"/>
      <c r="AE293" s="198"/>
      <c r="AF293" s="198"/>
      <c r="AG293" s="198"/>
      <c r="AH293" s="198"/>
      <c r="AI293" s="198"/>
      <c r="AJ293" s="198"/>
      <c r="AK293" s="198"/>
      <c r="AL293" s="198"/>
      <c r="AM293" s="198"/>
      <c r="AN293" s="198"/>
      <c r="AO293" s="198"/>
      <c r="AP293" s="198"/>
      <c r="AQ293" s="198"/>
      <c r="AR293" s="198"/>
      <c r="AS293" s="69"/>
      <c r="AT293" s="200"/>
      <c r="AU293" s="200"/>
      <c r="AV293" s="200"/>
      <c r="AW293" s="200"/>
      <c r="AX293" s="69"/>
      <c r="AY293" s="69"/>
      <c r="AZ293" s="69"/>
      <c r="BA293" s="69"/>
      <c r="BB293" s="69"/>
      <c r="BC293" s="69"/>
      <c r="BD293" s="69"/>
      <c r="BE293" s="69"/>
      <c r="BF293" s="69"/>
      <c r="BG293" s="69"/>
      <c r="BH293" s="69"/>
      <c r="BI293" s="69"/>
      <c r="BJ293" s="69"/>
      <c r="BK293" s="69"/>
      <c r="BL293" s="69"/>
      <c r="BM293" s="69"/>
      <c r="BN293" s="69"/>
      <c r="BO293" s="69"/>
      <c r="BP293" s="69"/>
      <c r="BQ293" s="69"/>
      <c r="BR293" s="69"/>
      <c r="BS293" s="69"/>
    </row>
    <row r="294" spans="1:71" s="363" customFormat="1" ht="24" customHeight="1">
      <c r="A294" s="188">
        <v>19</v>
      </c>
      <c r="B294" s="230"/>
      <c r="C294" s="221"/>
      <c r="D294" s="222"/>
      <c r="E294" s="450"/>
      <c r="F294" s="450"/>
      <c r="G294" s="450"/>
      <c r="H294" s="450"/>
      <c r="I294" s="450"/>
      <c r="J294" s="450"/>
      <c r="K294" s="450"/>
      <c r="L294" s="450"/>
      <c r="M294" s="450"/>
      <c r="N294" s="451"/>
      <c r="O294" s="69"/>
      <c r="P294" s="69"/>
      <c r="Q294" s="69"/>
      <c r="R294" s="69"/>
      <c r="S294" s="69"/>
      <c r="T294" s="69"/>
      <c r="U294" s="198"/>
      <c r="V294" s="69"/>
      <c r="W294" s="198"/>
      <c r="X294" s="198"/>
      <c r="Y294" s="199"/>
      <c r="Z294" s="198"/>
      <c r="AA294" s="69"/>
      <c r="AB294" s="69"/>
      <c r="AC294" s="198"/>
      <c r="AD294" s="198"/>
      <c r="AE294" s="198"/>
      <c r="AF294" s="198"/>
      <c r="AG294" s="198"/>
      <c r="AH294" s="198"/>
      <c r="AI294" s="198"/>
      <c r="AJ294" s="198"/>
      <c r="AK294" s="198"/>
      <c r="AL294" s="198"/>
      <c r="AM294" s="198"/>
      <c r="AN294" s="198"/>
      <c r="AO294" s="198"/>
      <c r="AP294" s="198"/>
      <c r="AQ294" s="198"/>
      <c r="AR294" s="198"/>
      <c r="AS294" s="69"/>
      <c r="AT294" s="200"/>
      <c r="AU294" s="200"/>
      <c r="AV294" s="200"/>
      <c r="AW294" s="200"/>
      <c r="AX294" s="69"/>
      <c r="AY294" s="69"/>
      <c r="AZ294" s="69"/>
      <c r="BA294" s="69"/>
      <c r="BB294" s="69"/>
      <c r="BC294" s="69"/>
      <c r="BD294" s="69"/>
      <c r="BE294" s="69"/>
      <c r="BF294" s="69"/>
      <c r="BG294" s="69"/>
      <c r="BH294" s="69"/>
      <c r="BI294" s="69"/>
      <c r="BJ294" s="69"/>
      <c r="BK294" s="69"/>
      <c r="BL294" s="69"/>
      <c r="BM294" s="69"/>
      <c r="BN294" s="69"/>
      <c r="BO294" s="69"/>
      <c r="BP294" s="69"/>
      <c r="BQ294" s="69"/>
      <c r="BR294" s="69"/>
      <c r="BS294" s="69"/>
    </row>
    <row r="295" spans="1:71" s="363" customFormat="1" ht="24" customHeight="1">
      <c r="A295" s="188">
        <v>20</v>
      </c>
      <c r="B295" s="230"/>
      <c r="C295" s="221"/>
      <c r="D295" s="222"/>
      <c r="E295" s="450"/>
      <c r="F295" s="450"/>
      <c r="G295" s="450"/>
      <c r="H295" s="450"/>
      <c r="I295" s="450"/>
      <c r="J295" s="450"/>
      <c r="K295" s="450"/>
      <c r="L295" s="450"/>
      <c r="M295" s="450"/>
      <c r="N295" s="451"/>
      <c r="O295" s="69"/>
      <c r="P295" s="69"/>
      <c r="Q295" s="69"/>
      <c r="R295" s="69"/>
      <c r="S295" s="69"/>
      <c r="T295" s="69"/>
      <c r="U295" s="198"/>
      <c r="V295" s="69"/>
      <c r="W295" s="198"/>
      <c r="X295" s="198"/>
      <c r="Y295" s="199"/>
      <c r="Z295" s="198"/>
      <c r="AA295" s="69"/>
      <c r="AB295" s="69"/>
      <c r="AC295" s="198"/>
      <c r="AD295" s="198"/>
      <c r="AE295" s="198"/>
      <c r="AF295" s="198"/>
      <c r="AG295" s="198"/>
      <c r="AH295" s="198"/>
      <c r="AI295" s="198"/>
      <c r="AJ295" s="198"/>
      <c r="AK295" s="198"/>
      <c r="AL295" s="198"/>
      <c r="AM295" s="198"/>
      <c r="AN295" s="198"/>
      <c r="AO295" s="198"/>
      <c r="AP295" s="198"/>
      <c r="AQ295" s="198"/>
      <c r="AR295" s="198"/>
      <c r="AS295" s="69"/>
      <c r="AT295" s="200"/>
      <c r="AU295" s="200"/>
      <c r="AV295" s="200"/>
      <c r="AW295" s="200"/>
      <c r="AX295" s="69"/>
      <c r="AY295" s="69"/>
      <c r="AZ295" s="69"/>
      <c r="BA295" s="69"/>
      <c r="BB295" s="69"/>
      <c r="BC295" s="69"/>
      <c r="BD295" s="69"/>
      <c r="BE295" s="69"/>
      <c r="BF295" s="69"/>
      <c r="BG295" s="69"/>
      <c r="BH295" s="69"/>
      <c r="BI295" s="69"/>
      <c r="BJ295" s="69"/>
      <c r="BK295" s="69"/>
      <c r="BL295" s="69"/>
      <c r="BM295" s="69"/>
      <c r="BN295" s="69"/>
      <c r="BO295" s="69"/>
      <c r="BP295" s="69"/>
      <c r="BQ295" s="69"/>
      <c r="BR295" s="69"/>
      <c r="BS295" s="69"/>
    </row>
    <row r="296" spans="1:71" s="363" customFormat="1" ht="24" customHeight="1">
      <c r="A296" s="188">
        <v>21</v>
      </c>
      <c r="B296" s="230"/>
      <c r="C296" s="221"/>
      <c r="D296" s="222"/>
      <c r="E296" s="450"/>
      <c r="F296" s="450"/>
      <c r="G296" s="450"/>
      <c r="H296" s="450"/>
      <c r="I296" s="450"/>
      <c r="J296" s="450"/>
      <c r="K296" s="450"/>
      <c r="L296" s="450"/>
      <c r="M296" s="450"/>
      <c r="N296" s="451"/>
      <c r="O296" s="69"/>
      <c r="P296" s="69"/>
      <c r="Q296" s="69"/>
      <c r="R296" s="69"/>
      <c r="S296" s="69"/>
      <c r="T296" s="69"/>
      <c r="U296" s="198"/>
      <c r="V296" s="69"/>
      <c r="W296" s="198"/>
      <c r="X296" s="198"/>
      <c r="Y296" s="199"/>
      <c r="Z296" s="198"/>
      <c r="AA296" s="69"/>
      <c r="AB296" s="69"/>
      <c r="AC296" s="198"/>
      <c r="AD296" s="198"/>
      <c r="AE296" s="198"/>
      <c r="AF296" s="198"/>
      <c r="AG296" s="198"/>
      <c r="AH296" s="198"/>
      <c r="AI296" s="198"/>
      <c r="AJ296" s="198"/>
      <c r="AK296" s="198"/>
      <c r="AL296" s="198"/>
      <c r="AM296" s="198"/>
      <c r="AN296" s="198"/>
      <c r="AO296" s="198"/>
      <c r="AP296" s="198"/>
      <c r="AQ296" s="198"/>
      <c r="AR296" s="198"/>
      <c r="AS296" s="69"/>
      <c r="AT296" s="200"/>
      <c r="AU296" s="200"/>
      <c r="AV296" s="200"/>
      <c r="AW296" s="200"/>
      <c r="AX296" s="69"/>
      <c r="AY296" s="69"/>
      <c r="AZ296" s="69"/>
      <c r="BA296" s="69"/>
      <c r="BB296" s="69"/>
      <c r="BC296" s="69"/>
      <c r="BD296" s="69"/>
      <c r="BE296" s="69"/>
      <c r="BF296" s="69"/>
      <c r="BG296" s="69"/>
      <c r="BH296" s="69"/>
      <c r="BI296" s="69"/>
      <c r="BJ296" s="69"/>
      <c r="BK296" s="69"/>
      <c r="BL296" s="69"/>
      <c r="BM296" s="69"/>
      <c r="BN296" s="69"/>
      <c r="BO296" s="69"/>
      <c r="BP296" s="69"/>
      <c r="BQ296" s="69"/>
      <c r="BR296" s="69"/>
      <c r="BS296" s="69"/>
    </row>
    <row r="297" spans="1:71" s="363" customFormat="1" ht="24" customHeight="1">
      <c r="A297" s="188">
        <v>22</v>
      </c>
      <c r="B297" s="230"/>
      <c r="C297" s="221"/>
      <c r="D297" s="222"/>
      <c r="E297" s="450"/>
      <c r="F297" s="450"/>
      <c r="G297" s="450"/>
      <c r="H297" s="450"/>
      <c r="I297" s="450"/>
      <c r="J297" s="450"/>
      <c r="K297" s="450"/>
      <c r="L297" s="450"/>
      <c r="M297" s="450"/>
      <c r="N297" s="451"/>
      <c r="O297" s="69"/>
      <c r="P297" s="69"/>
      <c r="Q297" s="69"/>
      <c r="R297" s="69"/>
      <c r="S297" s="69"/>
      <c r="T297" s="69"/>
      <c r="U297" s="198"/>
      <c r="V297" s="69"/>
      <c r="W297" s="198"/>
      <c r="X297" s="198"/>
      <c r="Y297" s="199"/>
      <c r="Z297" s="198"/>
      <c r="AA297" s="69"/>
      <c r="AB297" s="69"/>
      <c r="AC297" s="198"/>
      <c r="AD297" s="198"/>
      <c r="AE297" s="198"/>
      <c r="AF297" s="198"/>
      <c r="AG297" s="198"/>
      <c r="AH297" s="198"/>
      <c r="AI297" s="198"/>
      <c r="AJ297" s="198"/>
      <c r="AK297" s="198"/>
      <c r="AL297" s="198"/>
      <c r="AM297" s="198"/>
      <c r="AN297" s="198"/>
      <c r="AO297" s="198"/>
      <c r="AP297" s="198"/>
      <c r="AQ297" s="198"/>
      <c r="AR297" s="198"/>
      <c r="AS297" s="69"/>
      <c r="AT297" s="200"/>
      <c r="AU297" s="200"/>
      <c r="AV297" s="200"/>
      <c r="AW297" s="200"/>
      <c r="AX297" s="69"/>
      <c r="AY297" s="69"/>
      <c r="AZ297" s="69"/>
      <c r="BA297" s="69"/>
      <c r="BB297" s="69"/>
      <c r="BC297" s="69"/>
      <c r="BD297" s="69"/>
      <c r="BE297" s="69"/>
      <c r="BF297" s="69"/>
      <c r="BG297" s="69"/>
      <c r="BH297" s="69"/>
      <c r="BI297" s="69"/>
      <c r="BJ297" s="69"/>
      <c r="BK297" s="69"/>
      <c r="BL297" s="69"/>
      <c r="BM297" s="69"/>
      <c r="BN297" s="69"/>
      <c r="BO297" s="69"/>
      <c r="BP297" s="69"/>
      <c r="BQ297" s="69"/>
      <c r="BR297" s="69"/>
      <c r="BS297" s="69"/>
    </row>
    <row r="298" spans="1:71" ht="24" customHeight="1">
      <c r="A298" s="188">
        <v>23</v>
      </c>
      <c r="B298" s="230"/>
      <c r="C298" s="221"/>
      <c r="D298" s="222"/>
      <c r="E298" s="305"/>
      <c r="F298" s="305"/>
      <c r="G298" s="305"/>
      <c r="H298" s="305"/>
      <c r="I298" s="305"/>
      <c r="J298" s="305"/>
      <c r="K298" s="305"/>
      <c r="L298" s="305"/>
      <c r="M298" s="305"/>
      <c r="N298" s="306"/>
      <c r="O298" s="69"/>
      <c r="P298" s="69"/>
      <c r="Q298" s="69"/>
      <c r="R298" s="69"/>
      <c r="S298" s="69"/>
      <c r="T298" s="69"/>
      <c r="U298" s="198"/>
      <c r="V298" s="69"/>
      <c r="W298" s="198"/>
      <c r="X298" s="198"/>
      <c r="Y298" s="199"/>
      <c r="Z298" s="198"/>
      <c r="AA298" s="69"/>
      <c r="AB298" s="69"/>
      <c r="AC298" s="198"/>
      <c r="AD298" s="198"/>
      <c r="AE298" s="198"/>
      <c r="AF298" s="198"/>
      <c r="AG298" s="198"/>
      <c r="AH298" s="198"/>
      <c r="AI298" s="198"/>
      <c r="AJ298" s="198"/>
      <c r="AK298" s="198"/>
      <c r="AL298" s="198"/>
      <c r="AM298" s="198"/>
      <c r="AN298" s="198"/>
      <c r="AO298" s="198"/>
      <c r="AP298" s="198"/>
      <c r="AQ298" s="198"/>
      <c r="AR298" s="198"/>
      <c r="AS298" s="69"/>
      <c r="AT298" s="200"/>
      <c r="AU298" s="200"/>
      <c r="AV298" s="200"/>
      <c r="AW298" s="200"/>
      <c r="AX298" s="69"/>
      <c r="AY298" s="69"/>
      <c r="AZ298" s="69"/>
      <c r="BA298" s="69"/>
      <c r="BB298" s="69"/>
      <c r="BC298" s="69"/>
      <c r="BD298" s="69"/>
      <c r="BE298" s="69"/>
      <c r="BF298" s="69"/>
      <c r="BG298" s="69"/>
      <c r="BH298" s="69"/>
      <c r="BI298" s="69"/>
      <c r="BJ298" s="69"/>
      <c r="BK298" s="69"/>
      <c r="BL298" s="69"/>
      <c r="BM298" s="69"/>
      <c r="BN298" s="69"/>
      <c r="BO298" s="69"/>
      <c r="BP298" s="69"/>
      <c r="BQ298" s="69"/>
      <c r="BR298" s="69"/>
      <c r="BS298" s="69"/>
    </row>
    <row r="299" spans="1:71" ht="24" customHeight="1">
      <c r="A299" s="188">
        <v>24</v>
      </c>
      <c r="B299" s="230"/>
      <c r="C299" s="221"/>
      <c r="D299" s="222"/>
      <c r="E299" s="305"/>
      <c r="F299" s="305"/>
      <c r="G299" s="305"/>
      <c r="H299" s="305"/>
      <c r="I299" s="305"/>
      <c r="J299" s="305"/>
      <c r="K299" s="305"/>
      <c r="L299" s="305"/>
      <c r="M299" s="305"/>
      <c r="N299" s="306"/>
      <c r="O299" s="69"/>
      <c r="P299" s="69"/>
      <c r="Q299" s="69"/>
      <c r="R299" s="69"/>
      <c r="S299" s="69"/>
      <c r="T299" s="69"/>
      <c r="U299" s="198"/>
      <c r="V299" s="69"/>
      <c r="W299" s="198"/>
      <c r="X299" s="198"/>
      <c r="Y299" s="199"/>
      <c r="Z299" s="198"/>
      <c r="AA299" s="69"/>
      <c r="AB299" s="69"/>
      <c r="AC299" s="198"/>
      <c r="AD299" s="198"/>
      <c r="AE299" s="198"/>
      <c r="AF299" s="198"/>
      <c r="AG299" s="198"/>
      <c r="AH299" s="198"/>
      <c r="AI299" s="198"/>
      <c r="AJ299" s="198"/>
      <c r="AK299" s="198"/>
      <c r="AL299" s="198"/>
      <c r="AM299" s="198"/>
      <c r="AN299" s="198"/>
      <c r="AO299" s="198"/>
      <c r="AP299" s="198"/>
      <c r="AQ299" s="198"/>
      <c r="AR299" s="198"/>
      <c r="AS299" s="69"/>
      <c r="AT299" s="200"/>
      <c r="AU299" s="200"/>
      <c r="AV299" s="200"/>
      <c r="AW299" s="200"/>
      <c r="AX299" s="69"/>
      <c r="AY299" s="69"/>
      <c r="AZ299" s="69"/>
      <c r="BA299" s="69"/>
      <c r="BB299" s="69"/>
      <c r="BC299" s="69"/>
      <c r="BD299" s="69"/>
      <c r="BE299" s="69"/>
      <c r="BF299" s="69"/>
      <c r="BG299" s="69"/>
      <c r="BH299" s="69"/>
      <c r="BI299" s="69"/>
      <c r="BJ299" s="69"/>
      <c r="BK299" s="69"/>
      <c r="BL299" s="69"/>
      <c r="BM299" s="69"/>
      <c r="BN299" s="69"/>
      <c r="BO299" s="69"/>
      <c r="BP299" s="69"/>
      <c r="BQ299" s="69"/>
      <c r="BR299" s="69"/>
      <c r="BS299" s="69"/>
    </row>
    <row r="300" spans="1:71" ht="24" customHeight="1" thickBot="1">
      <c r="A300" s="455">
        <v>25</v>
      </c>
      <c r="B300" s="231"/>
      <c r="C300" s="232"/>
      <c r="D300" s="233"/>
      <c r="E300" s="307"/>
      <c r="F300" s="307"/>
      <c r="G300" s="307"/>
      <c r="H300" s="307"/>
      <c r="I300" s="307"/>
      <c r="J300" s="307"/>
      <c r="K300" s="307"/>
      <c r="L300" s="307"/>
      <c r="M300" s="307"/>
      <c r="N300" s="308"/>
      <c r="O300" s="69"/>
      <c r="P300" s="69"/>
      <c r="Q300" s="69"/>
      <c r="R300" s="69"/>
      <c r="S300" s="69"/>
      <c r="T300" s="69"/>
      <c r="U300" s="198"/>
      <c r="V300" s="69"/>
      <c r="W300" s="198"/>
      <c r="X300" s="198"/>
      <c r="Y300" s="199"/>
      <c r="Z300" s="198"/>
      <c r="AA300" s="69"/>
      <c r="AB300" s="69"/>
      <c r="AC300" s="198"/>
      <c r="AD300" s="198"/>
      <c r="AE300" s="198"/>
      <c r="AF300" s="198"/>
      <c r="AG300" s="198"/>
      <c r="AH300" s="198"/>
      <c r="AI300" s="198"/>
      <c r="AJ300" s="198"/>
      <c r="AK300" s="198"/>
      <c r="AL300" s="198"/>
      <c r="AM300" s="198"/>
      <c r="AN300" s="198"/>
      <c r="AO300" s="198"/>
      <c r="AP300" s="198"/>
      <c r="AQ300" s="198"/>
      <c r="AR300" s="198"/>
      <c r="AS300" s="69"/>
      <c r="AT300" s="200"/>
      <c r="AU300" s="200"/>
      <c r="AV300" s="200"/>
      <c r="AW300" s="200"/>
      <c r="AX300" s="69"/>
      <c r="AY300" s="69"/>
      <c r="AZ300" s="69"/>
      <c r="BA300" s="69"/>
      <c r="BB300" s="69"/>
      <c r="BC300" s="69"/>
      <c r="BD300" s="69"/>
      <c r="BE300" s="69"/>
      <c r="BF300" s="69"/>
      <c r="BG300" s="69"/>
      <c r="BH300" s="69"/>
      <c r="BI300" s="69"/>
      <c r="BJ300" s="69"/>
      <c r="BK300" s="69"/>
      <c r="BL300" s="69"/>
      <c r="BM300" s="69"/>
      <c r="BN300" s="69"/>
      <c r="BO300" s="69"/>
      <c r="BP300" s="69"/>
      <c r="BQ300" s="69"/>
      <c r="BR300" s="69"/>
      <c r="BS300" s="69"/>
    </row>
    <row r="301" spans="1:71" ht="24" customHeight="1" thickBot="1">
      <c r="A301" s="45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69"/>
      <c r="P301" s="69"/>
      <c r="Q301" s="69"/>
      <c r="R301" s="69"/>
      <c r="S301" s="69"/>
      <c r="T301" s="69"/>
      <c r="U301" s="198"/>
      <c r="V301" s="69"/>
      <c r="W301" s="198"/>
      <c r="X301" s="198"/>
      <c r="Y301" s="199"/>
      <c r="Z301" s="198"/>
      <c r="AA301" s="69"/>
      <c r="AB301" s="69"/>
      <c r="AC301" s="198"/>
      <c r="AD301" s="198"/>
      <c r="AE301" s="198"/>
      <c r="AF301" s="198"/>
      <c r="AG301" s="198"/>
      <c r="AH301" s="198"/>
      <c r="AI301" s="198"/>
      <c r="AJ301" s="198"/>
      <c r="AK301" s="198"/>
      <c r="AL301" s="198"/>
      <c r="AM301" s="198"/>
      <c r="AN301" s="198"/>
      <c r="AO301" s="198"/>
      <c r="AP301" s="198"/>
      <c r="AQ301" s="198"/>
      <c r="AR301" s="198"/>
      <c r="AS301" s="69"/>
      <c r="AT301" s="200"/>
      <c r="AU301" s="200"/>
      <c r="AV301" s="200"/>
      <c r="AW301" s="200"/>
      <c r="AX301" s="69"/>
      <c r="AY301" s="69"/>
      <c r="AZ301" s="69"/>
      <c r="BA301" s="69"/>
      <c r="BB301" s="69"/>
      <c r="BC301" s="69"/>
      <c r="BD301" s="69"/>
      <c r="BE301" s="69"/>
      <c r="BF301" s="69"/>
      <c r="BG301" s="69"/>
      <c r="BH301" s="69"/>
      <c r="BI301" s="69"/>
      <c r="BJ301" s="69"/>
      <c r="BK301" s="69"/>
      <c r="BL301" s="69"/>
      <c r="BM301" s="69"/>
      <c r="BN301" s="69"/>
      <c r="BO301" s="69"/>
      <c r="BP301" s="69"/>
      <c r="BQ301" s="69"/>
      <c r="BR301" s="69"/>
      <c r="BS301" s="69"/>
    </row>
    <row r="302" spans="1:71" ht="24" customHeight="1">
      <c r="A302" s="192" t="s">
        <v>48</v>
      </c>
      <c r="B302" s="240" t="s">
        <v>21</v>
      </c>
      <c r="C302" s="309" t="s">
        <v>22</v>
      </c>
      <c r="D302" s="309" t="s">
        <v>23</v>
      </c>
      <c r="E302" s="242" t="s">
        <v>52</v>
      </c>
      <c r="F302" s="237"/>
      <c r="G302" s="567" t="s">
        <v>49</v>
      </c>
      <c r="H302" s="568"/>
      <c r="I302" s="568"/>
      <c r="J302" s="568"/>
      <c r="K302" s="568"/>
      <c r="L302" s="568"/>
      <c r="M302" s="568"/>
      <c r="N302" s="569"/>
      <c r="O302" s="69"/>
      <c r="P302" s="69"/>
      <c r="Q302" s="69"/>
      <c r="R302" s="69"/>
      <c r="S302" s="69"/>
      <c r="T302" s="69"/>
      <c r="U302" s="198"/>
      <c r="V302" s="69"/>
      <c r="W302" s="198"/>
      <c r="X302" s="198"/>
      <c r="Y302" s="199"/>
      <c r="Z302" s="198"/>
      <c r="AA302" s="69"/>
      <c r="AB302" s="69"/>
      <c r="AC302" s="198"/>
      <c r="AD302" s="198"/>
      <c r="AE302" s="198"/>
      <c r="AF302" s="198"/>
      <c r="AG302" s="198"/>
      <c r="AH302" s="198"/>
      <c r="AI302" s="198"/>
      <c r="AJ302" s="198"/>
      <c r="AK302" s="198"/>
      <c r="AL302" s="198"/>
      <c r="AM302" s="198"/>
      <c r="AN302" s="198"/>
      <c r="AO302" s="198"/>
      <c r="AP302" s="198"/>
      <c r="AQ302" s="198"/>
      <c r="AR302" s="198"/>
      <c r="AS302" s="69"/>
      <c r="AT302" s="200"/>
      <c r="AU302" s="200"/>
      <c r="AV302" s="200"/>
      <c r="AW302" s="200"/>
      <c r="AX302" s="69"/>
      <c r="AY302" s="69"/>
      <c r="AZ302" s="69"/>
      <c r="BA302" s="69"/>
      <c r="BB302" s="69"/>
      <c r="BC302" s="69"/>
      <c r="BD302" s="69"/>
      <c r="BE302" s="69"/>
      <c r="BF302" s="69"/>
      <c r="BG302" s="69"/>
      <c r="BH302" s="69"/>
      <c r="BI302" s="69"/>
      <c r="BJ302" s="69"/>
      <c r="BK302" s="69"/>
      <c r="BL302" s="69"/>
      <c r="BM302" s="69"/>
      <c r="BN302" s="69"/>
      <c r="BO302" s="69"/>
      <c r="BP302" s="69"/>
      <c r="BQ302" s="69"/>
      <c r="BR302" s="69"/>
      <c r="BS302" s="69"/>
    </row>
    <row r="303" spans="1:71" ht="24" customHeight="1">
      <c r="A303" s="193" t="s">
        <v>51</v>
      </c>
      <c r="B303" s="305"/>
      <c r="C303" s="305"/>
      <c r="D303" s="305"/>
      <c r="E303" s="297"/>
      <c r="F303" s="243"/>
      <c r="G303" s="244" t="s">
        <v>51</v>
      </c>
      <c r="H303" s="240" t="s">
        <v>53</v>
      </c>
      <c r="I303" s="544" t="s">
        <v>22</v>
      </c>
      <c r="J303" s="545"/>
      <c r="K303" s="546"/>
      <c r="L303" s="547" t="s">
        <v>23</v>
      </c>
      <c r="M303" s="548"/>
      <c r="N303" s="245" t="s">
        <v>52</v>
      </c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69"/>
      <c r="AM303" s="69"/>
      <c r="AN303" s="69"/>
      <c r="AO303" s="69"/>
      <c r="AP303" s="69"/>
      <c r="AQ303" s="69"/>
      <c r="AR303" s="69"/>
      <c r="AS303" s="69"/>
      <c r="AT303" s="69"/>
      <c r="AU303" s="69"/>
      <c r="AV303" s="69"/>
      <c r="AW303" s="69"/>
      <c r="AX303" s="69"/>
      <c r="AY303" s="69"/>
      <c r="AZ303" s="69"/>
      <c r="BA303" s="69"/>
      <c r="BB303" s="69"/>
      <c r="BC303" s="69"/>
      <c r="BD303" s="69"/>
      <c r="BE303" s="69"/>
      <c r="BF303" s="69"/>
      <c r="BG303" s="69"/>
      <c r="BH303" s="69"/>
      <c r="BI303" s="69"/>
      <c r="BJ303" s="69"/>
      <c r="BK303" s="69"/>
      <c r="BL303" s="69"/>
      <c r="BM303" s="69"/>
      <c r="BN303" s="69"/>
      <c r="BO303" s="69"/>
      <c r="BP303" s="69"/>
      <c r="BQ303" s="69"/>
      <c r="BR303" s="69"/>
      <c r="BS303" s="69"/>
    </row>
    <row r="304" spans="1:71" ht="24" customHeight="1">
      <c r="A304" s="194" t="s">
        <v>54</v>
      </c>
      <c r="B304" s="305"/>
      <c r="C304" s="305"/>
      <c r="D304" s="305"/>
      <c r="E304" s="297"/>
      <c r="F304" s="246"/>
      <c r="G304" s="194" t="s">
        <v>54</v>
      </c>
      <c r="H304" s="305"/>
      <c r="I304" s="544"/>
      <c r="J304" s="545"/>
      <c r="K304" s="546"/>
      <c r="L304" s="547"/>
      <c r="M304" s="548"/>
      <c r="N304" s="247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  <c r="AL304" s="69"/>
      <c r="AM304" s="69"/>
      <c r="AN304" s="69"/>
      <c r="AO304" s="69"/>
      <c r="AP304" s="69"/>
      <c r="AQ304" s="69"/>
      <c r="AR304" s="69"/>
      <c r="AS304" s="69"/>
      <c r="AT304" s="69"/>
      <c r="AU304" s="69"/>
      <c r="AV304" s="69"/>
      <c r="AW304" s="69"/>
      <c r="AX304" s="69"/>
      <c r="AY304" s="69"/>
      <c r="AZ304" s="69"/>
      <c r="BA304" s="69"/>
      <c r="BB304" s="69"/>
      <c r="BC304" s="69"/>
      <c r="BD304" s="69"/>
      <c r="BE304" s="69"/>
      <c r="BF304" s="69"/>
      <c r="BG304" s="69"/>
      <c r="BH304" s="69"/>
      <c r="BI304" s="69"/>
      <c r="BJ304" s="69"/>
      <c r="BK304" s="69"/>
      <c r="BL304" s="69"/>
      <c r="BM304" s="69"/>
      <c r="BN304" s="69"/>
      <c r="BO304" s="69"/>
      <c r="BP304" s="69"/>
      <c r="BQ304" s="69"/>
      <c r="BR304" s="69"/>
      <c r="BS304" s="69"/>
    </row>
    <row r="305" spans="1:71" ht="24" customHeight="1">
      <c r="A305" s="194" t="s">
        <v>57</v>
      </c>
      <c r="B305" s="305"/>
      <c r="C305" s="305"/>
      <c r="D305" s="305"/>
      <c r="E305" s="297"/>
      <c r="F305" s="246"/>
      <c r="G305" s="194" t="s">
        <v>57</v>
      </c>
      <c r="H305" s="305"/>
      <c r="I305" s="544"/>
      <c r="J305" s="545"/>
      <c r="K305" s="546"/>
      <c r="L305" s="547"/>
      <c r="M305" s="548"/>
      <c r="N305" s="247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  <c r="AL305" s="69"/>
      <c r="AM305" s="69"/>
      <c r="AN305" s="69"/>
      <c r="AO305" s="69"/>
      <c r="AP305" s="69"/>
      <c r="AQ305" s="69"/>
      <c r="AR305" s="69"/>
      <c r="AS305" s="69"/>
      <c r="AT305" s="69"/>
      <c r="AU305" s="69"/>
      <c r="AV305" s="69"/>
      <c r="AW305" s="69"/>
      <c r="AX305" s="69"/>
      <c r="AY305" s="69"/>
      <c r="AZ305" s="69"/>
      <c r="BA305" s="69"/>
      <c r="BB305" s="69"/>
      <c r="BC305" s="69"/>
      <c r="BD305" s="69"/>
      <c r="BE305" s="69"/>
      <c r="BF305" s="69"/>
      <c r="BG305" s="69"/>
      <c r="BH305" s="69"/>
      <c r="BI305" s="69"/>
      <c r="BJ305" s="69"/>
      <c r="BK305" s="69"/>
      <c r="BL305" s="69"/>
      <c r="BM305" s="69"/>
      <c r="BN305" s="69"/>
      <c r="BO305" s="69"/>
      <c r="BP305" s="69"/>
      <c r="BQ305" s="69"/>
      <c r="BR305" s="69"/>
      <c r="BS305" s="69"/>
    </row>
    <row r="306" spans="1:71" ht="24" customHeight="1">
      <c r="A306" s="194" t="s">
        <v>59</v>
      </c>
      <c r="B306" s="305"/>
      <c r="C306" s="305"/>
      <c r="D306" s="305"/>
      <c r="E306" s="297"/>
      <c r="F306" s="246"/>
      <c r="G306" s="194" t="s">
        <v>59</v>
      </c>
      <c r="H306" s="305"/>
      <c r="I306" s="544"/>
      <c r="J306" s="545"/>
      <c r="K306" s="546"/>
      <c r="L306" s="547"/>
      <c r="M306" s="548"/>
      <c r="N306" s="247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6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69"/>
      <c r="AY306" s="69"/>
      <c r="AZ306" s="69"/>
      <c r="BA306" s="69"/>
      <c r="BB306" s="69"/>
      <c r="BC306" s="69"/>
      <c r="BD306" s="69"/>
      <c r="BE306" s="69"/>
      <c r="BF306" s="69"/>
      <c r="BG306" s="69"/>
      <c r="BH306" s="69"/>
      <c r="BI306" s="69"/>
      <c r="BJ306" s="69"/>
      <c r="BK306" s="69"/>
      <c r="BL306" s="69"/>
      <c r="BM306" s="69"/>
      <c r="BN306" s="69"/>
      <c r="BO306" s="69"/>
      <c r="BP306" s="69"/>
      <c r="BQ306" s="69"/>
      <c r="BR306" s="69"/>
      <c r="BS306" s="69"/>
    </row>
    <row r="307" spans="1:71" ht="24" customHeight="1">
      <c r="A307" s="194" t="s">
        <v>61</v>
      </c>
      <c r="B307" s="305"/>
      <c r="C307" s="305"/>
      <c r="D307" s="305"/>
      <c r="E307" s="297"/>
      <c r="F307" s="246"/>
      <c r="G307" s="194" t="s">
        <v>61</v>
      </c>
      <c r="H307" s="305"/>
      <c r="I307" s="544"/>
      <c r="J307" s="545"/>
      <c r="K307" s="546"/>
      <c r="L307" s="547"/>
      <c r="M307" s="548"/>
      <c r="N307" s="247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  <c r="AM307" s="69"/>
      <c r="AN307" s="69"/>
      <c r="AO307" s="69"/>
      <c r="AP307" s="69"/>
      <c r="AQ307" s="69"/>
      <c r="AR307" s="69"/>
      <c r="AS307" s="69"/>
      <c r="AT307" s="69"/>
      <c r="AU307" s="69"/>
      <c r="AV307" s="69"/>
      <c r="AW307" s="69"/>
      <c r="AX307" s="69"/>
      <c r="AY307" s="69"/>
      <c r="AZ307" s="69"/>
      <c r="BA307" s="69"/>
      <c r="BB307" s="69"/>
      <c r="BC307" s="69"/>
      <c r="BD307" s="69"/>
      <c r="BE307" s="69"/>
      <c r="BF307" s="69"/>
      <c r="BG307" s="69"/>
      <c r="BH307" s="69"/>
      <c r="BI307" s="69"/>
      <c r="BJ307" s="69"/>
      <c r="BK307" s="69"/>
      <c r="BL307" s="69"/>
      <c r="BM307" s="69"/>
      <c r="BN307" s="69"/>
      <c r="BO307" s="69"/>
      <c r="BP307" s="69"/>
      <c r="BQ307" s="69"/>
      <c r="BR307" s="69"/>
      <c r="BS307" s="69"/>
    </row>
    <row r="308" spans="1:71" ht="24" customHeight="1">
      <c r="A308" s="194" t="s">
        <v>62</v>
      </c>
      <c r="B308" s="305"/>
      <c r="C308" s="305"/>
      <c r="D308" s="305"/>
      <c r="E308" s="297"/>
      <c r="F308" s="246"/>
      <c r="G308" s="194" t="s">
        <v>62</v>
      </c>
      <c r="H308" s="305"/>
      <c r="I308" s="544"/>
      <c r="J308" s="545"/>
      <c r="K308" s="546"/>
      <c r="L308" s="547"/>
      <c r="M308" s="548"/>
      <c r="N308" s="247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  <c r="AL308" s="69"/>
      <c r="AM308" s="69"/>
      <c r="AN308" s="69"/>
      <c r="AO308" s="69"/>
      <c r="AP308" s="69"/>
      <c r="AQ308" s="69"/>
      <c r="AR308" s="69"/>
      <c r="AS308" s="69"/>
      <c r="AT308" s="69"/>
      <c r="AU308" s="69"/>
      <c r="AV308" s="69"/>
      <c r="AW308" s="69"/>
      <c r="AX308" s="69"/>
      <c r="AY308" s="69"/>
      <c r="AZ308" s="69"/>
      <c r="BA308" s="69"/>
      <c r="BB308" s="69"/>
      <c r="BC308" s="69"/>
      <c r="BD308" s="69"/>
      <c r="BE308" s="69"/>
      <c r="BF308" s="69"/>
      <c r="BG308" s="69"/>
      <c r="BH308" s="69"/>
      <c r="BI308" s="69"/>
      <c r="BJ308" s="69"/>
      <c r="BK308" s="69"/>
      <c r="BL308" s="69"/>
      <c r="BM308" s="69"/>
      <c r="BN308" s="69"/>
      <c r="BO308" s="69"/>
      <c r="BP308" s="69"/>
      <c r="BQ308" s="69"/>
      <c r="BR308" s="69"/>
      <c r="BS308" s="69"/>
    </row>
    <row r="309" spans="1:71" ht="24" customHeight="1">
      <c r="A309" s="194" t="s">
        <v>63</v>
      </c>
      <c r="B309" s="305"/>
      <c r="C309" s="305"/>
      <c r="D309" s="305"/>
      <c r="E309" s="297"/>
      <c r="F309" s="246"/>
      <c r="G309" s="194" t="s">
        <v>63</v>
      </c>
      <c r="H309" s="305"/>
      <c r="I309" s="544"/>
      <c r="J309" s="545"/>
      <c r="K309" s="546"/>
      <c r="L309" s="547"/>
      <c r="M309" s="548"/>
      <c r="N309" s="247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  <c r="AL309" s="69"/>
      <c r="AM309" s="69"/>
      <c r="AN309" s="69"/>
      <c r="AO309" s="69"/>
      <c r="AP309" s="69"/>
      <c r="AQ309" s="69"/>
      <c r="AR309" s="69"/>
      <c r="AS309" s="69"/>
      <c r="AT309" s="69"/>
      <c r="AU309" s="69"/>
      <c r="AV309" s="69"/>
      <c r="AW309" s="69"/>
      <c r="AX309" s="69"/>
      <c r="AY309" s="69"/>
      <c r="AZ309" s="69"/>
      <c r="BA309" s="69"/>
      <c r="BB309" s="69"/>
      <c r="BC309" s="69"/>
      <c r="BD309" s="69"/>
      <c r="BE309" s="69"/>
      <c r="BF309" s="69"/>
      <c r="BG309" s="69"/>
      <c r="BH309" s="69"/>
      <c r="BI309" s="69"/>
      <c r="BJ309" s="69"/>
      <c r="BK309" s="69"/>
      <c r="BL309" s="69"/>
      <c r="BM309" s="69"/>
      <c r="BN309" s="69"/>
      <c r="BO309" s="69"/>
      <c r="BP309" s="69"/>
      <c r="BQ309" s="69"/>
      <c r="BR309" s="69"/>
      <c r="BS309" s="69"/>
    </row>
    <row r="310" spans="1:71" ht="24" customHeight="1">
      <c r="A310" s="457" t="s">
        <v>64</v>
      </c>
      <c r="B310" s="458"/>
      <c r="C310" s="458"/>
      <c r="D310" s="458"/>
      <c r="E310" s="459"/>
      <c r="F310" s="246"/>
      <c r="G310" s="194" t="s">
        <v>64</v>
      </c>
      <c r="H310" s="305"/>
      <c r="I310" s="544"/>
      <c r="J310" s="545"/>
      <c r="K310" s="546"/>
      <c r="L310" s="547"/>
      <c r="M310" s="548"/>
      <c r="N310" s="247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  <c r="AM310" s="69"/>
      <c r="AN310" s="69"/>
      <c r="AO310" s="69"/>
      <c r="AP310" s="69"/>
      <c r="AQ310" s="69"/>
      <c r="AR310" s="69"/>
      <c r="AS310" s="69"/>
      <c r="AT310" s="69"/>
      <c r="AU310" s="69"/>
      <c r="AV310" s="69"/>
      <c r="AW310" s="69"/>
      <c r="AX310" s="69"/>
      <c r="AY310" s="69"/>
      <c r="AZ310" s="69"/>
      <c r="BA310" s="69"/>
      <c r="BB310" s="69"/>
      <c r="BC310" s="69"/>
      <c r="BD310" s="69"/>
      <c r="BE310" s="69"/>
      <c r="BF310" s="69"/>
      <c r="BG310" s="69"/>
      <c r="BH310" s="69"/>
      <c r="BI310" s="69"/>
      <c r="BJ310" s="69"/>
      <c r="BK310" s="69"/>
      <c r="BL310" s="69"/>
      <c r="BM310" s="69"/>
      <c r="BN310" s="69"/>
      <c r="BO310" s="69"/>
      <c r="BP310" s="69"/>
      <c r="BQ310" s="69"/>
      <c r="BR310" s="69"/>
      <c r="BS310" s="69"/>
    </row>
    <row r="311" spans="1:71" ht="24" customHeight="1" thickBot="1">
      <c r="A311" s="195" t="s">
        <v>65</v>
      </c>
      <c r="B311" s="42"/>
      <c r="C311" s="42"/>
      <c r="D311" s="42"/>
      <c r="E311" s="43"/>
      <c r="F311" s="246"/>
      <c r="G311" s="195" t="s">
        <v>65</v>
      </c>
      <c r="H311" s="307"/>
      <c r="I311" s="549"/>
      <c r="J311" s="550"/>
      <c r="K311" s="551"/>
      <c r="L311" s="552"/>
      <c r="M311" s="553"/>
      <c r="N311" s="250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  <c r="AM311" s="69"/>
      <c r="AN311" s="69"/>
      <c r="AO311" s="69"/>
      <c r="AP311" s="69"/>
      <c r="AQ311" s="69"/>
      <c r="AR311" s="69"/>
      <c r="AS311" s="69"/>
      <c r="AT311" s="69"/>
      <c r="AU311" s="69"/>
      <c r="AV311" s="69"/>
      <c r="AW311" s="69"/>
      <c r="AX311" s="69"/>
      <c r="AY311" s="69"/>
      <c r="AZ311" s="69"/>
      <c r="BA311" s="69"/>
      <c r="BB311" s="69"/>
      <c r="BC311" s="69"/>
      <c r="BD311" s="69"/>
      <c r="BE311" s="69"/>
      <c r="BF311" s="69"/>
      <c r="BG311" s="69"/>
      <c r="BH311" s="69"/>
      <c r="BI311" s="69"/>
      <c r="BJ311" s="69"/>
      <c r="BK311" s="69"/>
      <c r="BL311" s="69"/>
      <c r="BM311" s="69"/>
      <c r="BN311" s="69"/>
      <c r="BO311" s="69"/>
      <c r="BP311" s="69"/>
      <c r="BQ311" s="69"/>
      <c r="BR311" s="69"/>
      <c r="BS311" s="69"/>
    </row>
    <row r="312" spans="2:71" ht="24" customHeight="1">
      <c r="B312" s="69"/>
      <c r="C312" s="69"/>
      <c r="D312" s="69"/>
      <c r="E312" s="69"/>
      <c r="F312" s="76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  <c r="AM312" s="69"/>
      <c r="AN312" s="69"/>
      <c r="AO312" s="69"/>
      <c r="AP312" s="69"/>
      <c r="AQ312" s="69"/>
      <c r="AR312" s="69"/>
      <c r="AS312" s="69"/>
      <c r="AT312" s="69"/>
      <c r="AU312" s="69"/>
      <c r="AV312" s="69"/>
      <c r="AW312" s="69"/>
      <c r="AX312" s="69"/>
      <c r="AY312" s="69"/>
      <c r="AZ312" s="69"/>
      <c r="BA312" s="69"/>
      <c r="BB312" s="69"/>
      <c r="BC312" s="69"/>
      <c r="BD312" s="69"/>
      <c r="BE312" s="69"/>
      <c r="BF312" s="69"/>
      <c r="BG312" s="69"/>
      <c r="BH312" s="69"/>
      <c r="BI312" s="69"/>
      <c r="BJ312" s="69"/>
      <c r="BK312" s="69"/>
      <c r="BL312" s="69"/>
      <c r="BM312" s="69"/>
      <c r="BN312" s="69"/>
      <c r="BO312" s="69"/>
      <c r="BP312" s="69"/>
      <c r="BQ312" s="69"/>
      <c r="BR312" s="69"/>
      <c r="BS312" s="69"/>
    </row>
    <row r="313" spans="1:71" ht="24" customHeight="1">
      <c r="A313" s="297" t="s">
        <v>66</v>
      </c>
      <c r="B313" s="304"/>
      <c r="C313" s="297" t="s">
        <v>67</v>
      </c>
      <c r="D313" s="295"/>
      <c r="E313" s="295"/>
      <c r="F313" s="295"/>
      <c r="G313" s="295"/>
      <c r="H313" s="296"/>
      <c r="I313" s="305" t="s">
        <v>68</v>
      </c>
      <c r="J313" s="297" t="s">
        <v>69</v>
      </c>
      <c r="K313" s="304"/>
      <c r="L313" s="295"/>
      <c r="M313" s="295"/>
      <c r="N313" s="296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  <c r="AL313" s="69"/>
      <c r="AM313" s="69"/>
      <c r="AN313" s="69"/>
      <c r="AO313" s="69"/>
      <c r="AP313" s="69"/>
      <c r="AQ313" s="69"/>
      <c r="AR313" s="69"/>
      <c r="AS313" s="69"/>
      <c r="AT313" s="69"/>
      <c r="AU313" s="69"/>
      <c r="AV313" s="69"/>
      <c r="AW313" s="69"/>
      <c r="AX313" s="69"/>
      <c r="AY313" s="69"/>
      <c r="AZ313" s="69"/>
      <c r="BA313" s="69"/>
      <c r="BB313" s="69"/>
      <c r="BC313" s="69"/>
      <c r="BD313" s="69"/>
      <c r="BE313" s="69"/>
      <c r="BF313" s="69"/>
      <c r="BG313" s="69"/>
      <c r="BH313" s="69"/>
      <c r="BI313" s="69"/>
      <c r="BJ313" s="69"/>
      <c r="BK313" s="69"/>
      <c r="BL313" s="69"/>
      <c r="BM313" s="69"/>
      <c r="BN313" s="69"/>
      <c r="BO313" s="69"/>
      <c r="BP313" s="69"/>
      <c r="BQ313" s="69"/>
      <c r="BR313" s="69"/>
      <c r="BS313" s="69"/>
    </row>
    <row r="314" spans="2:71" ht="24" customHeight="1"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  <c r="AL314" s="69"/>
      <c r="AM314" s="69"/>
      <c r="AN314" s="69"/>
      <c r="AO314" s="69"/>
      <c r="AP314" s="69"/>
      <c r="AQ314" s="69"/>
      <c r="AR314" s="69"/>
      <c r="AS314" s="69"/>
      <c r="AT314" s="69"/>
      <c r="AU314" s="69"/>
      <c r="AV314" s="69"/>
      <c r="AW314" s="69"/>
      <c r="AX314" s="69"/>
      <c r="AY314" s="69"/>
      <c r="AZ314" s="69"/>
      <c r="BA314" s="69"/>
      <c r="BB314" s="69"/>
      <c r="BC314" s="69"/>
      <c r="BD314" s="69"/>
      <c r="BE314" s="69"/>
      <c r="BF314" s="69"/>
      <c r="BG314" s="69"/>
      <c r="BH314" s="69"/>
      <c r="BI314" s="69"/>
      <c r="BJ314" s="69"/>
      <c r="BK314" s="69"/>
      <c r="BL314" s="69"/>
      <c r="BM314" s="69"/>
      <c r="BN314" s="69"/>
      <c r="BO314" s="69"/>
      <c r="BP314" s="69"/>
      <c r="BQ314" s="69"/>
      <c r="BR314" s="69"/>
      <c r="BS314" s="69"/>
    </row>
    <row r="315" spans="1:71" ht="24" customHeight="1">
      <c r="A315" s="69">
        <v>19</v>
      </c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  <c r="AM315" s="69"/>
      <c r="AN315" s="69"/>
      <c r="AO315" s="69"/>
      <c r="AP315" s="69"/>
      <c r="AQ315" s="69"/>
      <c r="AR315" s="69"/>
      <c r="AS315" s="69"/>
      <c r="AT315" s="69"/>
      <c r="AU315" s="69"/>
      <c r="AV315" s="69"/>
      <c r="AW315" s="69"/>
      <c r="AX315" s="69"/>
      <c r="AY315" s="69"/>
      <c r="AZ315" s="69"/>
      <c r="BA315" s="69"/>
      <c r="BB315" s="69"/>
      <c r="BC315" s="69"/>
      <c r="BD315" s="69"/>
      <c r="BE315" s="69"/>
      <c r="BF315" s="69"/>
      <c r="BG315" s="69"/>
      <c r="BH315" s="69"/>
      <c r="BI315" s="69"/>
      <c r="BJ315" s="69"/>
      <c r="BK315" s="69"/>
      <c r="BL315" s="69"/>
      <c r="BM315" s="69"/>
      <c r="BN315" s="69"/>
      <c r="BO315" s="69"/>
      <c r="BP315" s="69"/>
      <c r="BQ315" s="69"/>
      <c r="BR315" s="69"/>
      <c r="BS315" s="69"/>
    </row>
    <row r="316" spans="1:71" ht="24" customHeight="1">
      <c r="A316" s="184" t="s">
        <v>0</v>
      </c>
      <c r="B316" s="201"/>
      <c r="C316" s="202"/>
      <c r="D316" s="203" t="s">
        <v>1</v>
      </c>
      <c r="E316" s="204">
        <f>VLOOKUP($A$315,$V$4:$BJ$40,4)</f>
        <v>11.5</v>
      </c>
      <c r="F316" s="205"/>
      <c r="G316" s="206" t="s">
        <v>2</v>
      </c>
      <c r="H316" s="201" t="str">
        <f>Teamsetup!$B$19</f>
        <v>-</v>
      </c>
      <c r="I316" s="201"/>
      <c r="J316" s="202"/>
      <c r="K316" s="207" t="s">
        <v>3</v>
      </c>
      <c r="L316" s="208"/>
      <c r="M316" s="208"/>
      <c r="N316" s="20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  <c r="AM316" s="69"/>
      <c r="AN316" s="69"/>
      <c r="AO316" s="69"/>
      <c r="AP316" s="69"/>
      <c r="AQ316" s="69"/>
      <c r="AR316" s="69"/>
      <c r="AS316" s="69"/>
      <c r="AT316" s="69"/>
      <c r="AU316" s="69"/>
      <c r="AV316" s="69"/>
      <c r="AW316" s="69"/>
      <c r="AX316" s="69"/>
      <c r="AY316" s="69"/>
      <c r="AZ316" s="69"/>
      <c r="BA316" s="69"/>
      <c r="BB316" s="69"/>
      <c r="BC316" s="69"/>
      <c r="BD316" s="69"/>
      <c r="BE316" s="69"/>
      <c r="BF316" s="69"/>
      <c r="BG316" s="69"/>
      <c r="BH316" s="69"/>
      <c r="BI316" s="69"/>
      <c r="BJ316" s="69"/>
      <c r="BK316" s="69"/>
      <c r="BL316" s="69"/>
      <c r="BM316" s="69"/>
      <c r="BN316" s="69"/>
      <c r="BO316" s="69"/>
      <c r="BP316" s="69"/>
      <c r="BQ316" s="69"/>
      <c r="BR316" s="69"/>
      <c r="BS316" s="69"/>
    </row>
    <row r="317" spans="1:71" ht="24" customHeight="1" thickBot="1">
      <c r="A317" s="185" t="s">
        <v>4</v>
      </c>
      <c r="B317" s="210"/>
      <c r="C317" s="211" t="str">
        <f>VLOOKUP($A$315,$V$4:$BJ$40,2)</f>
        <v>Shot</v>
      </c>
      <c r="D317" s="212" t="str">
        <f>VLOOKUP($A$315,$V$4:$BJ$40,3)</f>
        <v>U13 Girls</v>
      </c>
      <c r="E317" s="205"/>
      <c r="F317" s="205" t="s">
        <v>5</v>
      </c>
      <c r="G317" s="565" t="str">
        <f>Teamsetup!$D$19</f>
        <v>-</v>
      </c>
      <c r="H317" s="566"/>
      <c r="I317" s="205"/>
      <c r="J317" s="213" t="s">
        <v>6</v>
      </c>
      <c r="K317" s="214"/>
      <c r="L317" s="215"/>
      <c r="M317" s="554" t="str">
        <f>IF(Teamsetup!$C$13=6,VLOOKUP($A$315,$V$4:$AQ$39,6),IF(Teamsetup!$C$13&lt;&gt;6,VLOOKUP($A$315,$V$4:$AQ$39,7)))</f>
        <v>-</v>
      </c>
      <c r="N317" s="555" t="str">
        <f>IF($Q$6=6,VLOOKUP($A$1,$V$4:$AQ$39,6),IF($Q$6&lt;&gt;6,VLOOKUP($A$1,$V$4:$AQ$39,7)))</f>
        <v>-</v>
      </c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  <c r="AL317" s="69"/>
      <c r="AM317" s="69"/>
      <c r="AN317" s="69"/>
      <c r="AO317" s="69"/>
      <c r="AP317" s="69"/>
      <c r="AQ317" s="69"/>
      <c r="AR317" s="69"/>
      <c r="AS317" s="69"/>
      <c r="AT317" s="69"/>
      <c r="AU317" s="69"/>
      <c r="AV317" s="69"/>
      <c r="AW317" s="69"/>
      <c r="AX317" s="69"/>
      <c r="AY317" s="69"/>
      <c r="AZ317" s="69"/>
      <c r="BA317" s="69"/>
      <c r="BB317" s="69"/>
      <c r="BC317" s="69"/>
      <c r="BD317" s="69"/>
      <c r="BE317" s="69"/>
      <c r="BF317" s="69"/>
      <c r="BG317" s="69"/>
      <c r="BH317" s="69"/>
      <c r="BI317" s="69"/>
      <c r="BJ317" s="69"/>
      <c r="BK317" s="69"/>
      <c r="BL317" s="69"/>
      <c r="BM317" s="69"/>
      <c r="BN317" s="69"/>
      <c r="BO317" s="69"/>
      <c r="BP317" s="69"/>
      <c r="BQ317" s="69"/>
      <c r="BR317" s="69"/>
      <c r="BS317" s="69"/>
    </row>
    <row r="318" spans="2:71" ht="24" customHeight="1">
      <c r="B318" s="216"/>
      <c r="C318" s="217" t="s">
        <v>11</v>
      </c>
      <c r="D318" s="218" t="str">
        <f>VLOOKUP($A$315,$V$4:$BJ$40,5)</f>
        <v>2.72kg</v>
      </c>
      <c r="E318" s="556" t="s">
        <v>12</v>
      </c>
      <c r="F318" s="557"/>
      <c r="G318" s="556" t="s">
        <v>13</v>
      </c>
      <c r="H318" s="557"/>
      <c r="I318" s="556" t="s">
        <v>14</v>
      </c>
      <c r="J318" s="557"/>
      <c r="K318" s="558" t="s">
        <v>15</v>
      </c>
      <c r="L318" s="559"/>
      <c r="M318" s="560" t="s">
        <v>16</v>
      </c>
      <c r="N318" s="542" t="s">
        <v>17</v>
      </c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69"/>
      <c r="AM318" s="69"/>
      <c r="AN318" s="69"/>
      <c r="AO318" s="69"/>
      <c r="AP318" s="69"/>
      <c r="AQ318" s="69"/>
      <c r="AR318" s="69"/>
      <c r="AS318" s="69"/>
      <c r="AT318" s="69"/>
      <c r="AU318" s="69"/>
      <c r="AV318" s="69"/>
      <c r="AW318" s="69"/>
      <c r="AX318" s="69"/>
      <c r="AY318" s="69"/>
      <c r="AZ318" s="69"/>
      <c r="BA318" s="69"/>
      <c r="BB318" s="69"/>
      <c r="BC318" s="69"/>
      <c r="BD318" s="69"/>
      <c r="BE318" s="69"/>
      <c r="BF318" s="69"/>
      <c r="BG318" s="69"/>
      <c r="BH318" s="69"/>
      <c r="BI318" s="69"/>
      <c r="BJ318" s="69"/>
      <c r="BK318" s="69"/>
      <c r="BL318" s="69"/>
      <c r="BM318" s="69"/>
      <c r="BN318" s="69"/>
      <c r="BO318" s="69"/>
      <c r="BP318" s="69"/>
      <c r="BQ318" s="69"/>
      <c r="BR318" s="69"/>
      <c r="BS318" s="69"/>
    </row>
    <row r="319" spans="2:71" ht="24" customHeight="1">
      <c r="B319" s="219" t="s">
        <v>21</v>
      </c>
      <c r="C319" s="220" t="s">
        <v>22</v>
      </c>
      <c r="D319" s="220" t="s">
        <v>23</v>
      </c>
      <c r="E319" s="562" t="s">
        <v>24</v>
      </c>
      <c r="F319" s="563"/>
      <c r="G319" s="562" t="s">
        <v>24</v>
      </c>
      <c r="H319" s="563"/>
      <c r="I319" s="562" t="s">
        <v>24</v>
      </c>
      <c r="J319" s="563"/>
      <c r="K319" s="562" t="s">
        <v>24</v>
      </c>
      <c r="L319" s="563"/>
      <c r="M319" s="561"/>
      <c r="N319" s="543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  <c r="AL319" s="69"/>
      <c r="AM319" s="69"/>
      <c r="AN319" s="69"/>
      <c r="AO319" s="69"/>
      <c r="AP319" s="69"/>
      <c r="AQ319" s="69"/>
      <c r="AR319" s="69"/>
      <c r="AS319" s="69"/>
      <c r="AT319" s="69"/>
      <c r="AU319" s="69"/>
      <c r="AV319" s="69"/>
      <c r="AW319" s="69"/>
      <c r="AX319" s="69"/>
      <c r="AY319" s="69"/>
      <c r="AZ319" s="69"/>
      <c r="BA319" s="69"/>
      <c r="BB319" s="69"/>
      <c r="BC319" s="69"/>
      <c r="BD319" s="69"/>
      <c r="BE319" s="69"/>
      <c r="BF319" s="69"/>
      <c r="BG319" s="69"/>
      <c r="BH319" s="69"/>
      <c r="BI319" s="69"/>
      <c r="BJ319" s="69"/>
      <c r="BK319" s="69"/>
      <c r="BL319" s="69"/>
      <c r="BM319" s="69"/>
      <c r="BN319" s="69"/>
      <c r="BO319" s="69"/>
      <c r="BP319" s="69"/>
      <c r="BQ319" s="69"/>
      <c r="BR319" s="69"/>
      <c r="BS319" s="69"/>
    </row>
    <row r="320" spans="1:71" ht="24" customHeight="1">
      <c r="A320" s="188">
        <v>1</v>
      </c>
      <c r="B320" s="205" t="str">
        <f>VLOOKUP($A$315,$V$4:$BJ$40,8)</f>
        <v>-</v>
      </c>
      <c r="C320" s="221"/>
      <c r="D320" s="222" t="str">
        <f>VLOOKUP($A$315,$V$4:$BJ$40,16)</f>
        <v>-</v>
      </c>
      <c r="E320" s="223"/>
      <c r="F320" s="223"/>
      <c r="G320" s="223"/>
      <c r="H320" s="223"/>
      <c r="I320" s="223"/>
      <c r="J320" s="223"/>
      <c r="K320" s="223"/>
      <c r="L320" s="223"/>
      <c r="M320" s="223"/>
      <c r="N320" s="224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K320" s="69"/>
      <c r="AL320" s="69"/>
      <c r="AM320" s="69"/>
      <c r="AN320" s="69"/>
      <c r="AO320" s="69"/>
      <c r="AP320" s="69"/>
      <c r="AQ320" s="69"/>
      <c r="AR320" s="69"/>
      <c r="AS320" s="69"/>
      <c r="AT320" s="69"/>
      <c r="AU320" s="69"/>
      <c r="AV320" s="69"/>
      <c r="AW320" s="69"/>
      <c r="AX320" s="69"/>
      <c r="AY320" s="69"/>
      <c r="AZ320" s="69"/>
      <c r="BA320" s="69"/>
      <c r="BB320" s="69"/>
      <c r="BC320" s="69"/>
      <c r="BD320" s="69"/>
      <c r="BE320" s="69"/>
      <c r="BF320" s="69"/>
      <c r="BG320" s="69"/>
      <c r="BH320" s="69"/>
      <c r="BI320" s="69"/>
      <c r="BJ320" s="69"/>
      <c r="BK320" s="69"/>
      <c r="BL320" s="69"/>
      <c r="BM320" s="69"/>
      <c r="BN320" s="69"/>
      <c r="BO320" s="69"/>
      <c r="BP320" s="69"/>
      <c r="BQ320" s="69"/>
      <c r="BR320" s="69"/>
      <c r="BS320" s="69"/>
    </row>
    <row r="321" spans="1:71" ht="24" customHeight="1">
      <c r="A321" s="188">
        <v>2</v>
      </c>
      <c r="B321" s="205" t="str">
        <f>VLOOKUP($A$315,$V$4:$BJ$40,9)</f>
        <v>-</v>
      </c>
      <c r="C321" s="221"/>
      <c r="D321" s="205" t="str">
        <f>VLOOKUP($A$315,$V$4:$BJ$40,17)</f>
        <v>-</v>
      </c>
      <c r="E321" s="223"/>
      <c r="F321" s="223"/>
      <c r="G321" s="223"/>
      <c r="H321" s="223"/>
      <c r="I321" s="223"/>
      <c r="J321" s="223"/>
      <c r="K321" s="223"/>
      <c r="L321" s="223"/>
      <c r="M321" s="223"/>
      <c r="N321" s="224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  <c r="AM321" s="69"/>
      <c r="AN321" s="69"/>
      <c r="AO321" s="69"/>
      <c r="AP321" s="69"/>
      <c r="AQ321" s="69"/>
      <c r="AR321" s="69"/>
      <c r="AS321" s="69"/>
      <c r="AT321" s="69"/>
      <c r="AU321" s="69"/>
      <c r="AV321" s="69"/>
      <c r="AW321" s="69"/>
      <c r="AX321" s="69"/>
      <c r="AY321" s="69"/>
      <c r="AZ321" s="69"/>
      <c r="BA321" s="69"/>
      <c r="BB321" s="69"/>
      <c r="BC321" s="69"/>
      <c r="BD321" s="69"/>
      <c r="BE321" s="69"/>
      <c r="BF321" s="69"/>
      <c r="BG321" s="69"/>
      <c r="BH321" s="69"/>
      <c r="BI321" s="69"/>
      <c r="BJ321" s="69"/>
      <c r="BK321" s="69"/>
      <c r="BL321" s="69"/>
      <c r="BM321" s="69"/>
      <c r="BN321" s="69"/>
      <c r="BO321" s="69"/>
      <c r="BP321" s="69"/>
      <c r="BQ321" s="69"/>
      <c r="BR321" s="69"/>
      <c r="BS321" s="69"/>
    </row>
    <row r="322" spans="1:71" ht="24" customHeight="1">
      <c r="A322" s="188">
        <v>3</v>
      </c>
      <c r="B322" s="205" t="str">
        <f>VLOOKUP($A$315,$V$4:$BJ$40,10)</f>
        <v>-</v>
      </c>
      <c r="C322" s="221"/>
      <c r="D322" s="205" t="str">
        <f>VLOOKUP($A$315,$V$4:$BJ$40,18)</f>
        <v>-</v>
      </c>
      <c r="E322" s="223"/>
      <c r="F322" s="223"/>
      <c r="G322" s="223"/>
      <c r="H322" s="223"/>
      <c r="I322" s="223"/>
      <c r="J322" s="223"/>
      <c r="K322" s="223"/>
      <c r="L322" s="223"/>
      <c r="M322" s="223"/>
      <c r="N322" s="224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  <c r="AL322" s="69"/>
      <c r="AM322" s="69"/>
      <c r="AN322" s="69"/>
      <c r="AO322" s="69"/>
      <c r="AP322" s="69"/>
      <c r="AQ322" s="69"/>
      <c r="AR322" s="69"/>
      <c r="AS322" s="69"/>
      <c r="AT322" s="69"/>
      <c r="AU322" s="69"/>
      <c r="AV322" s="69"/>
      <c r="AW322" s="69"/>
      <c r="AX322" s="69"/>
      <c r="AY322" s="69"/>
      <c r="AZ322" s="69"/>
      <c r="BA322" s="69"/>
      <c r="BB322" s="69"/>
      <c r="BC322" s="69"/>
      <c r="BD322" s="69"/>
      <c r="BE322" s="69"/>
      <c r="BF322" s="69"/>
      <c r="BG322" s="69"/>
      <c r="BH322" s="69"/>
      <c r="BI322" s="69"/>
      <c r="BJ322" s="69"/>
      <c r="BK322" s="69"/>
      <c r="BL322" s="69"/>
      <c r="BM322" s="69"/>
      <c r="BN322" s="69"/>
      <c r="BO322" s="69"/>
      <c r="BP322" s="69"/>
      <c r="BQ322" s="69"/>
      <c r="BR322" s="69"/>
      <c r="BS322" s="69"/>
    </row>
    <row r="323" spans="1:71" ht="24" customHeight="1">
      <c r="A323" s="188">
        <v>4</v>
      </c>
      <c r="B323" s="205" t="str">
        <f>VLOOKUP($A$315,$V$4:$BJ$40,11)</f>
        <v>-</v>
      </c>
      <c r="C323" s="221"/>
      <c r="D323" s="205" t="str">
        <f>VLOOKUP($A$315,$V$4:$BJ$40,19)</f>
        <v>-</v>
      </c>
      <c r="E323" s="223"/>
      <c r="F323" s="223"/>
      <c r="G323" s="223"/>
      <c r="H323" s="223"/>
      <c r="I323" s="223"/>
      <c r="J323" s="223"/>
      <c r="K323" s="223"/>
      <c r="L323" s="223"/>
      <c r="M323" s="223"/>
      <c r="N323" s="224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K323" s="69"/>
      <c r="AL323" s="69"/>
      <c r="AM323" s="69"/>
      <c r="AN323" s="69"/>
      <c r="AO323" s="69"/>
      <c r="AP323" s="69"/>
      <c r="AQ323" s="69"/>
      <c r="AR323" s="69"/>
      <c r="AS323" s="69"/>
      <c r="AT323" s="69"/>
      <c r="AU323" s="69"/>
      <c r="AV323" s="69"/>
      <c r="AW323" s="69"/>
      <c r="AX323" s="69"/>
      <c r="AY323" s="69"/>
      <c r="AZ323" s="69"/>
      <c r="BA323" s="69"/>
      <c r="BB323" s="69"/>
      <c r="BC323" s="69"/>
      <c r="BD323" s="69"/>
      <c r="BE323" s="69"/>
      <c r="BF323" s="69"/>
      <c r="BG323" s="69"/>
      <c r="BH323" s="69"/>
      <c r="BI323" s="69"/>
      <c r="BJ323" s="69"/>
      <c r="BK323" s="69"/>
      <c r="BL323" s="69"/>
      <c r="BM323" s="69"/>
      <c r="BN323" s="69"/>
      <c r="BO323" s="69"/>
      <c r="BP323" s="69"/>
      <c r="BQ323" s="69"/>
      <c r="BR323" s="69"/>
      <c r="BS323" s="69"/>
    </row>
    <row r="324" spans="1:71" ht="24" customHeight="1">
      <c r="A324" s="188">
        <v>5</v>
      </c>
      <c r="B324" s="205" t="str">
        <f>VLOOKUP($A$315,$V$4:$BJ$40,12)</f>
        <v>-</v>
      </c>
      <c r="C324" s="221"/>
      <c r="D324" s="205" t="str">
        <f>VLOOKUP($A$315,$V$4:$BJ$40,20)</f>
        <v>-</v>
      </c>
      <c r="E324" s="223"/>
      <c r="F324" s="223"/>
      <c r="G324" s="223"/>
      <c r="H324" s="223"/>
      <c r="I324" s="223"/>
      <c r="J324" s="223"/>
      <c r="K324" s="223"/>
      <c r="L324" s="223"/>
      <c r="M324" s="223"/>
      <c r="N324" s="224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K324" s="69"/>
      <c r="AL324" s="69"/>
      <c r="AM324" s="69"/>
      <c r="AN324" s="69"/>
      <c r="AO324" s="69"/>
      <c r="AP324" s="69"/>
      <c r="AQ324" s="69"/>
      <c r="AR324" s="69"/>
      <c r="AS324" s="69"/>
      <c r="AT324" s="69"/>
      <c r="AU324" s="69"/>
      <c r="AV324" s="69"/>
      <c r="AW324" s="69"/>
      <c r="AX324" s="69"/>
      <c r="AY324" s="69"/>
      <c r="AZ324" s="69"/>
      <c r="BA324" s="69"/>
      <c r="BB324" s="69"/>
      <c r="BC324" s="69"/>
      <c r="BD324" s="69"/>
      <c r="BE324" s="69"/>
      <c r="BF324" s="69"/>
      <c r="BG324" s="69"/>
      <c r="BH324" s="69"/>
      <c r="BI324" s="69"/>
      <c r="BJ324" s="69"/>
      <c r="BK324" s="69"/>
      <c r="BL324" s="69"/>
      <c r="BM324" s="69"/>
      <c r="BN324" s="69"/>
      <c r="BO324" s="69"/>
      <c r="BP324" s="69"/>
      <c r="BQ324" s="69"/>
      <c r="BR324" s="69"/>
      <c r="BS324" s="69"/>
    </row>
    <row r="325" spans="1:71" ht="24" customHeight="1">
      <c r="A325" s="188">
        <v>6</v>
      </c>
      <c r="B325" s="205" t="str">
        <f>VLOOKUP($A$315,$V$4:$BJ$40,13)</f>
        <v>-</v>
      </c>
      <c r="C325" s="221"/>
      <c r="D325" s="205" t="str">
        <f>VLOOKUP($A$315,$V$4:$BJ$40,21)</f>
        <v>-</v>
      </c>
      <c r="E325" s="223"/>
      <c r="F325" s="223"/>
      <c r="G325" s="223"/>
      <c r="H325" s="223"/>
      <c r="I325" s="223"/>
      <c r="J325" s="223"/>
      <c r="K325" s="223"/>
      <c r="L325" s="223"/>
      <c r="M325" s="223"/>
      <c r="N325" s="224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K325" s="69"/>
      <c r="AL325" s="69"/>
      <c r="AM325" s="69"/>
      <c r="AN325" s="69"/>
      <c r="AO325" s="69"/>
      <c r="AP325" s="69"/>
      <c r="AQ325" s="69"/>
      <c r="AR325" s="69"/>
      <c r="AS325" s="69"/>
      <c r="AT325" s="69"/>
      <c r="AU325" s="69"/>
      <c r="AV325" s="69"/>
      <c r="AW325" s="69"/>
      <c r="AX325" s="69"/>
      <c r="AY325" s="69"/>
      <c r="AZ325" s="69"/>
      <c r="BA325" s="69"/>
      <c r="BB325" s="69"/>
      <c r="BC325" s="69"/>
      <c r="BD325" s="69"/>
      <c r="BE325" s="69"/>
      <c r="BF325" s="69"/>
      <c r="BG325" s="69"/>
      <c r="BH325" s="69"/>
      <c r="BI325" s="69"/>
      <c r="BJ325" s="69"/>
      <c r="BK325" s="69"/>
      <c r="BL325" s="69"/>
      <c r="BM325" s="69"/>
      <c r="BN325" s="69"/>
      <c r="BO325" s="69"/>
      <c r="BP325" s="69"/>
      <c r="BQ325" s="69"/>
      <c r="BR325" s="69"/>
      <c r="BS325" s="69"/>
    </row>
    <row r="326" spans="1:71" ht="24" customHeight="1">
      <c r="A326" s="188">
        <v>7</v>
      </c>
      <c r="B326" s="205" t="str">
        <f>VLOOKUP($A$315,$V$4:$BJ$40,14)</f>
        <v>-</v>
      </c>
      <c r="C326" s="221"/>
      <c r="D326" s="205" t="str">
        <f>VLOOKUP($A$315,$V$4:$BJ$40,22)</f>
        <v>-</v>
      </c>
      <c r="E326" s="223"/>
      <c r="F326" s="223"/>
      <c r="G326" s="223"/>
      <c r="H326" s="223"/>
      <c r="I326" s="223"/>
      <c r="J326" s="223"/>
      <c r="K326" s="223"/>
      <c r="L326" s="223"/>
      <c r="M326" s="223"/>
      <c r="N326" s="224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69"/>
      <c r="AM326" s="69"/>
      <c r="AN326" s="69"/>
      <c r="AO326" s="69"/>
      <c r="AP326" s="69"/>
      <c r="AQ326" s="69"/>
      <c r="AR326" s="69"/>
      <c r="AS326" s="69"/>
      <c r="AT326" s="69"/>
      <c r="AU326" s="69"/>
      <c r="AV326" s="69"/>
      <c r="AW326" s="69"/>
      <c r="AX326" s="69"/>
      <c r="AY326" s="69"/>
      <c r="AZ326" s="69"/>
      <c r="BA326" s="69"/>
      <c r="BB326" s="69"/>
      <c r="BC326" s="69"/>
      <c r="BD326" s="69"/>
      <c r="BE326" s="69"/>
      <c r="BF326" s="69"/>
      <c r="BG326" s="69"/>
      <c r="BH326" s="69"/>
      <c r="BI326" s="69"/>
      <c r="BJ326" s="69"/>
      <c r="BK326" s="69"/>
      <c r="BL326" s="69"/>
      <c r="BM326" s="69"/>
      <c r="BN326" s="69"/>
      <c r="BO326" s="69"/>
      <c r="BP326" s="69"/>
      <c r="BQ326" s="69"/>
      <c r="BR326" s="69"/>
      <c r="BS326" s="69"/>
    </row>
    <row r="327" spans="1:71" ht="24" customHeight="1">
      <c r="A327" s="188">
        <v>8</v>
      </c>
      <c r="B327" s="205" t="str">
        <f>VLOOKUP($A$315,$V$4:$BJ$40,15)</f>
        <v>-</v>
      </c>
      <c r="C327" s="221"/>
      <c r="D327" s="221" t="str">
        <f>VLOOKUP($A$315,$V$4:$BJ$40,23)</f>
        <v>-</v>
      </c>
      <c r="E327" s="223"/>
      <c r="F327" s="223"/>
      <c r="G327" s="223"/>
      <c r="H327" s="223"/>
      <c r="I327" s="223"/>
      <c r="J327" s="223"/>
      <c r="K327" s="223"/>
      <c r="L327" s="223"/>
      <c r="M327" s="223"/>
      <c r="N327" s="224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  <c r="AL327" s="69"/>
      <c r="AM327" s="69"/>
      <c r="AN327" s="69"/>
      <c r="AO327" s="69"/>
      <c r="AP327" s="69"/>
      <c r="AQ327" s="69"/>
      <c r="AR327" s="69"/>
      <c r="AS327" s="69"/>
      <c r="AT327" s="69"/>
      <c r="AU327" s="69"/>
      <c r="AV327" s="69"/>
      <c r="AW327" s="69"/>
      <c r="AX327" s="69"/>
      <c r="AY327" s="69"/>
      <c r="AZ327" s="69"/>
      <c r="BA327" s="69"/>
      <c r="BB327" s="69"/>
      <c r="BC327" s="69"/>
      <c r="BD327" s="69"/>
      <c r="BE327" s="69"/>
      <c r="BF327" s="69"/>
      <c r="BG327" s="69"/>
      <c r="BH327" s="69"/>
      <c r="BI327" s="69"/>
      <c r="BJ327" s="69"/>
      <c r="BK327" s="69"/>
      <c r="BL327" s="69"/>
      <c r="BM327" s="69"/>
      <c r="BN327" s="69"/>
      <c r="BO327" s="69"/>
      <c r="BP327" s="69"/>
      <c r="BQ327" s="69"/>
      <c r="BR327" s="69"/>
      <c r="BS327" s="69"/>
    </row>
    <row r="328" spans="1:71" ht="24" customHeight="1">
      <c r="A328" s="188">
        <v>9</v>
      </c>
      <c r="B328" s="205" t="str">
        <f>CONCATENATE(VLOOKUP($A$315,$V$4:$BJ$40,8),(VLOOKUP($A$315,$V$4:$BJ$40,8)))</f>
        <v>--</v>
      </c>
      <c r="C328" s="221"/>
      <c r="D328" s="221" t="str">
        <f>VLOOKUP($A$315,$V$4:$BJ$40,16)</f>
        <v>-</v>
      </c>
      <c r="E328" s="223"/>
      <c r="F328" s="223"/>
      <c r="G328" s="223"/>
      <c r="H328" s="223"/>
      <c r="I328" s="223"/>
      <c r="J328" s="223"/>
      <c r="K328" s="223"/>
      <c r="L328" s="223"/>
      <c r="M328" s="223"/>
      <c r="N328" s="224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  <c r="AL328" s="69"/>
      <c r="AM328" s="69"/>
      <c r="AN328" s="69"/>
      <c r="AO328" s="69"/>
      <c r="AP328" s="69"/>
      <c r="AQ328" s="69"/>
      <c r="AR328" s="69"/>
      <c r="AS328" s="69"/>
      <c r="AT328" s="69"/>
      <c r="AU328" s="69"/>
      <c r="AV328" s="69"/>
      <c r="AW328" s="69"/>
      <c r="AX328" s="69"/>
      <c r="AY328" s="69"/>
      <c r="AZ328" s="69"/>
      <c r="BA328" s="69"/>
      <c r="BB328" s="69"/>
      <c r="BC328" s="69"/>
      <c r="BD328" s="69"/>
      <c r="BE328" s="69"/>
      <c r="BF328" s="69"/>
      <c r="BG328" s="69"/>
      <c r="BH328" s="69"/>
      <c r="BI328" s="69"/>
      <c r="BJ328" s="69"/>
      <c r="BK328" s="69"/>
      <c r="BL328" s="69"/>
      <c r="BM328" s="69"/>
      <c r="BN328" s="69"/>
      <c r="BO328" s="69"/>
      <c r="BP328" s="69"/>
      <c r="BQ328" s="69"/>
      <c r="BR328" s="69"/>
      <c r="BS328" s="69"/>
    </row>
    <row r="329" spans="1:71" ht="24" customHeight="1">
      <c r="A329" s="188">
        <v>10</v>
      </c>
      <c r="B329" s="205" t="str">
        <f>CONCATENATE(VLOOKUP($A$315,$V$4:$BJ$40,9),(VLOOKUP($A$315,$V$4:$BJ$40,9)))</f>
        <v>--</v>
      </c>
      <c r="C329" s="221"/>
      <c r="D329" s="221" t="str">
        <f>VLOOKUP($A$315,$V$4:$BJ$40,17)</f>
        <v>-</v>
      </c>
      <c r="E329" s="223"/>
      <c r="F329" s="223"/>
      <c r="G329" s="223"/>
      <c r="H329" s="223"/>
      <c r="I329" s="223"/>
      <c r="J329" s="223"/>
      <c r="K329" s="223"/>
      <c r="L329" s="223"/>
      <c r="M329" s="223"/>
      <c r="N329" s="224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  <c r="AL329" s="69"/>
      <c r="AM329" s="69"/>
      <c r="AN329" s="69"/>
      <c r="AO329" s="69"/>
      <c r="AP329" s="69"/>
      <c r="AQ329" s="69"/>
      <c r="AR329" s="69"/>
      <c r="AS329" s="69"/>
      <c r="AT329" s="69"/>
      <c r="AU329" s="69"/>
      <c r="AV329" s="69"/>
      <c r="AW329" s="69"/>
      <c r="AX329" s="69"/>
      <c r="AY329" s="69"/>
      <c r="AZ329" s="69"/>
      <c r="BA329" s="69"/>
      <c r="BB329" s="69"/>
      <c r="BC329" s="69"/>
      <c r="BD329" s="69"/>
      <c r="BE329" s="69"/>
      <c r="BF329" s="69"/>
      <c r="BG329" s="69"/>
      <c r="BH329" s="69"/>
      <c r="BI329" s="69"/>
      <c r="BJ329" s="69"/>
      <c r="BK329" s="69"/>
      <c r="BL329" s="69"/>
      <c r="BM329" s="69"/>
      <c r="BN329" s="69"/>
      <c r="BO329" s="69"/>
      <c r="BP329" s="69"/>
      <c r="BQ329" s="69"/>
      <c r="BR329" s="69"/>
      <c r="BS329" s="69"/>
    </row>
    <row r="330" spans="1:71" ht="24" customHeight="1">
      <c r="A330" s="188">
        <v>11</v>
      </c>
      <c r="B330" s="205" t="str">
        <f>CONCATENATE(VLOOKUP($A$315,$V$4:$BJ$40,10),(VLOOKUP($A$315,$V$4:$BJ$40,10)))</f>
        <v>--</v>
      </c>
      <c r="C330" s="221"/>
      <c r="D330" s="228" t="str">
        <f>VLOOKUP($A$315,$V$4:$BJ$40,18)</f>
        <v>-</v>
      </c>
      <c r="E330" s="223"/>
      <c r="F330" s="223"/>
      <c r="G330" s="223"/>
      <c r="H330" s="223"/>
      <c r="I330" s="223"/>
      <c r="J330" s="223"/>
      <c r="K330" s="223"/>
      <c r="L330" s="223"/>
      <c r="M330" s="223"/>
      <c r="N330" s="224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69"/>
      <c r="AL330" s="69"/>
      <c r="AM330" s="69"/>
      <c r="AN330" s="69"/>
      <c r="AO330" s="69"/>
      <c r="AP330" s="69"/>
      <c r="AQ330" s="69"/>
      <c r="AR330" s="69"/>
      <c r="AS330" s="69"/>
      <c r="AT330" s="69"/>
      <c r="AU330" s="69"/>
      <c r="AV330" s="69"/>
      <c r="AW330" s="69"/>
      <c r="AX330" s="69"/>
      <c r="AY330" s="69"/>
      <c r="AZ330" s="69"/>
      <c r="BA330" s="69"/>
      <c r="BB330" s="69"/>
      <c r="BC330" s="69"/>
      <c r="BD330" s="69"/>
      <c r="BE330" s="69"/>
      <c r="BF330" s="69"/>
      <c r="BG330" s="69"/>
      <c r="BH330" s="69"/>
      <c r="BI330" s="69"/>
      <c r="BJ330" s="69"/>
      <c r="BK330" s="69"/>
      <c r="BL330" s="69"/>
      <c r="BM330" s="69"/>
      <c r="BN330" s="69"/>
      <c r="BO330" s="69"/>
      <c r="BP330" s="69"/>
      <c r="BQ330" s="69"/>
      <c r="BR330" s="69"/>
      <c r="BS330" s="69"/>
    </row>
    <row r="331" spans="1:71" ht="24" customHeight="1">
      <c r="A331" s="188">
        <v>12</v>
      </c>
      <c r="B331" s="205" t="str">
        <f>CONCATENATE(VLOOKUP($A$315,$V$4:$BJ$40,11),(VLOOKUP($A$315,$V$4:$BJ$40,11)))</f>
        <v>--</v>
      </c>
      <c r="C331" s="221"/>
      <c r="D331" s="221" t="str">
        <f>VLOOKUP($A$315,$V$4:$BJ$40,19)</f>
        <v>-</v>
      </c>
      <c r="E331" s="223"/>
      <c r="F331" s="223"/>
      <c r="G331" s="223"/>
      <c r="H331" s="223"/>
      <c r="I331" s="223"/>
      <c r="J331" s="223"/>
      <c r="K331" s="223"/>
      <c r="L331" s="223"/>
      <c r="M331" s="223"/>
      <c r="N331" s="224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  <c r="AL331" s="69"/>
      <c r="AM331" s="69"/>
      <c r="AN331" s="69"/>
      <c r="AO331" s="69"/>
      <c r="AP331" s="69"/>
      <c r="AQ331" s="69"/>
      <c r="AR331" s="69"/>
      <c r="AS331" s="69"/>
      <c r="AT331" s="69"/>
      <c r="AU331" s="69"/>
      <c r="AV331" s="69"/>
      <c r="AW331" s="69"/>
      <c r="AX331" s="69"/>
      <c r="AY331" s="69"/>
      <c r="AZ331" s="69"/>
      <c r="BA331" s="69"/>
      <c r="BB331" s="69"/>
      <c r="BC331" s="69"/>
      <c r="BD331" s="69"/>
      <c r="BE331" s="69"/>
      <c r="BF331" s="69"/>
      <c r="BG331" s="69"/>
      <c r="BH331" s="69"/>
      <c r="BI331" s="69"/>
      <c r="BJ331" s="69"/>
      <c r="BK331" s="69"/>
      <c r="BL331" s="69"/>
      <c r="BM331" s="69"/>
      <c r="BN331" s="69"/>
      <c r="BO331" s="69"/>
      <c r="BP331" s="69"/>
      <c r="BQ331" s="69"/>
      <c r="BR331" s="69"/>
      <c r="BS331" s="69"/>
    </row>
    <row r="332" spans="1:71" ht="24" customHeight="1">
      <c r="A332" s="188">
        <v>13</v>
      </c>
      <c r="B332" s="205" t="str">
        <f>CONCATENATE(VLOOKUP($A$315,$V$4:$BJ$40,12),(VLOOKUP($A$315,$V$4:$BJ$40,12)))</f>
        <v>--</v>
      </c>
      <c r="C332" s="221"/>
      <c r="D332" s="221" t="str">
        <f>VLOOKUP($A$315,$V$4:$BJ$40,20)</f>
        <v>-</v>
      </c>
      <c r="E332" s="223"/>
      <c r="F332" s="223"/>
      <c r="G332" s="223"/>
      <c r="H332" s="223"/>
      <c r="I332" s="223"/>
      <c r="J332" s="223"/>
      <c r="K332" s="223"/>
      <c r="L332" s="223"/>
      <c r="M332" s="223"/>
      <c r="N332" s="224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K332" s="69"/>
      <c r="AL332" s="69"/>
      <c r="AM332" s="69"/>
      <c r="AN332" s="69"/>
      <c r="AO332" s="69"/>
      <c r="AP332" s="69"/>
      <c r="AQ332" s="69"/>
      <c r="AR332" s="69"/>
      <c r="AS332" s="69"/>
      <c r="AT332" s="69"/>
      <c r="AU332" s="69"/>
      <c r="AV332" s="69"/>
      <c r="AW332" s="69"/>
      <c r="AX332" s="69"/>
      <c r="AY332" s="69"/>
      <c r="AZ332" s="69"/>
      <c r="BA332" s="69"/>
      <c r="BB332" s="69"/>
      <c r="BC332" s="69"/>
      <c r="BD332" s="69"/>
      <c r="BE332" s="69"/>
      <c r="BF332" s="69"/>
      <c r="BG332" s="69"/>
      <c r="BH332" s="69"/>
      <c r="BI332" s="69"/>
      <c r="BJ332" s="69"/>
      <c r="BK332" s="69"/>
      <c r="BL332" s="69"/>
      <c r="BM332" s="69"/>
      <c r="BN332" s="69"/>
      <c r="BO332" s="69"/>
      <c r="BP332" s="69"/>
      <c r="BQ332" s="69"/>
      <c r="BR332" s="69"/>
      <c r="BS332" s="69"/>
    </row>
    <row r="333" spans="1:71" ht="24" customHeight="1">
      <c r="A333" s="188">
        <v>14</v>
      </c>
      <c r="B333" s="205" t="str">
        <f>CONCATENATE(VLOOKUP($A$315,$V$4:$BJ$40,13),(VLOOKUP($A$315,$V$4:$BJ$40,13)))</f>
        <v>--</v>
      </c>
      <c r="C333" s="221"/>
      <c r="D333" s="221" t="str">
        <f>VLOOKUP($A$315,$V$4:$BJ$40,21)</f>
        <v>-</v>
      </c>
      <c r="E333" s="223"/>
      <c r="F333" s="223"/>
      <c r="G333" s="223"/>
      <c r="H333" s="223"/>
      <c r="I333" s="223"/>
      <c r="J333" s="223"/>
      <c r="K333" s="223"/>
      <c r="L333" s="223"/>
      <c r="M333" s="223"/>
      <c r="N333" s="224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K333" s="69"/>
      <c r="AL333" s="69"/>
      <c r="AM333" s="69"/>
      <c r="AN333" s="69"/>
      <c r="AO333" s="69"/>
      <c r="AP333" s="69"/>
      <c r="AQ333" s="69"/>
      <c r="AR333" s="69"/>
      <c r="AS333" s="69"/>
      <c r="AT333" s="69"/>
      <c r="AU333" s="69"/>
      <c r="AV333" s="69"/>
      <c r="AW333" s="69"/>
      <c r="AX333" s="69"/>
      <c r="AY333" s="69"/>
      <c r="AZ333" s="69"/>
      <c r="BA333" s="69"/>
      <c r="BB333" s="69"/>
      <c r="BC333" s="69"/>
      <c r="BD333" s="69"/>
      <c r="BE333" s="69"/>
      <c r="BF333" s="69"/>
      <c r="BG333" s="69"/>
      <c r="BH333" s="69"/>
      <c r="BI333" s="69"/>
      <c r="BJ333" s="69"/>
      <c r="BK333" s="69"/>
      <c r="BL333" s="69"/>
      <c r="BM333" s="69"/>
      <c r="BN333" s="69"/>
      <c r="BO333" s="69"/>
      <c r="BP333" s="69"/>
      <c r="BQ333" s="69"/>
      <c r="BR333" s="69"/>
      <c r="BS333" s="69"/>
    </row>
    <row r="334" spans="1:71" ht="24" customHeight="1">
      <c r="A334" s="188">
        <v>15</v>
      </c>
      <c r="B334" s="230" t="str">
        <f>CONCATENATE(VLOOKUP($A$315,$V$4:$BJ$40,14),(VLOOKUP($A$315,$V$4:$BJ$40,14)))</f>
        <v>--</v>
      </c>
      <c r="C334" s="221"/>
      <c r="D334" s="222" t="str">
        <f>VLOOKUP($A$315,$V$4:$BJ$40,22)</f>
        <v>-</v>
      </c>
      <c r="E334" s="223"/>
      <c r="F334" s="223"/>
      <c r="G334" s="223"/>
      <c r="H334" s="223"/>
      <c r="I334" s="223"/>
      <c r="J334" s="223"/>
      <c r="K334" s="223"/>
      <c r="L334" s="223"/>
      <c r="M334" s="223"/>
      <c r="N334" s="224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K334" s="69"/>
      <c r="AL334" s="69"/>
      <c r="AM334" s="69"/>
      <c r="AN334" s="69"/>
      <c r="AO334" s="69"/>
      <c r="AP334" s="69"/>
      <c r="AQ334" s="69"/>
      <c r="AR334" s="69"/>
      <c r="AS334" s="69"/>
      <c r="AT334" s="69"/>
      <c r="AU334" s="69"/>
      <c r="AV334" s="69"/>
      <c r="AW334" s="69"/>
      <c r="AX334" s="69"/>
      <c r="AY334" s="69"/>
      <c r="AZ334" s="69"/>
      <c r="BA334" s="69"/>
      <c r="BB334" s="69"/>
      <c r="BC334" s="69"/>
      <c r="BD334" s="69"/>
      <c r="BE334" s="69"/>
      <c r="BF334" s="69"/>
      <c r="BG334" s="69"/>
      <c r="BH334" s="69"/>
      <c r="BI334" s="69"/>
      <c r="BJ334" s="69"/>
      <c r="BK334" s="69"/>
      <c r="BL334" s="69"/>
      <c r="BM334" s="69"/>
      <c r="BN334" s="69"/>
      <c r="BO334" s="69"/>
      <c r="BP334" s="69"/>
      <c r="BQ334" s="69"/>
      <c r="BR334" s="69"/>
      <c r="BS334" s="69"/>
    </row>
    <row r="335" spans="1:71" ht="24" customHeight="1">
      <c r="A335" s="188">
        <v>16</v>
      </c>
      <c r="B335" s="230" t="str">
        <f>CONCATENATE(VLOOKUP($A$315,$V$4:$BJ$40,15),(VLOOKUP($A$315,$V$4:$BJ$40,15)))</f>
        <v>--</v>
      </c>
      <c r="C335" s="221"/>
      <c r="D335" s="222" t="str">
        <f>VLOOKUP($A$315,$V$4:$BJ$40,23)</f>
        <v>-</v>
      </c>
      <c r="E335" s="223"/>
      <c r="F335" s="223"/>
      <c r="G335" s="223"/>
      <c r="H335" s="223"/>
      <c r="I335" s="223"/>
      <c r="J335" s="223"/>
      <c r="K335" s="223"/>
      <c r="L335" s="223"/>
      <c r="M335" s="223"/>
      <c r="N335" s="224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K335" s="69"/>
      <c r="AL335" s="69"/>
      <c r="AM335" s="69"/>
      <c r="AN335" s="69"/>
      <c r="AO335" s="69"/>
      <c r="AP335" s="69"/>
      <c r="AQ335" s="69"/>
      <c r="AR335" s="69"/>
      <c r="AS335" s="69"/>
      <c r="AT335" s="69"/>
      <c r="AU335" s="69"/>
      <c r="AV335" s="69"/>
      <c r="AW335" s="69"/>
      <c r="AX335" s="69"/>
      <c r="AY335" s="69"/>
      <c r="AZ335" s="69"/>
      <c r="BA335" s="69"/>
      <c r="BB335" s="69"/>
      <c r="BC335" s="69"/>
      <c r="BD335" s="69"/>
      <c r="BE335" s="69"/>
      <c r="BF335" s="69"/>
      <c r="BG335" s="69"/>
      <c r="BH335" s="69"/>
      <c r="BI335" s="69"/>
      <c r="BJ335" s="69"/>
      <c r="BK335" s="69"/>
      <c r="BL335" s="69"/>
      <c r="BM335" s="69"/>
      <c r="BN335" s="69"/>
      <c r="BO335" s="69"/>
      <c r="BP335" s="69"/>
      <c r="BQ335" s="69"/>
      <c r="BR335" s="69"/>
      <c r="BS335" s="69"/>
    </row>
    <row r="336" spans="1:71" ht="24" customHeight="1">
      <c r="A336" s="188">
        <v>17</v>
      </c>
      <c r="B336" s="230"/>
      <c r="C336" s="221"/>
      <c r="D336" s="222"/>
      <c r="E336" s="223"/>
      <c r="F336" s="223"/>
      <c r="G336" s="223"/>
      <c r="H336" s="223"/>
      <c r="I336" s="223"/>
      <c r="J336" s="223"/>
      <c r="K336" s="223"/>
      <c r="L336" s="223"/>
      <c r="M336" s="223"/>
      <c r="N336" s="224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K336" s="69"/>
      <c r="AL336" s="69"/>
      <c r="AM336" s="69"/>
      <c r="AN336" s="69"/>
      <c r="AO336" s="69"/>
      <c r="AP336" s="69"/>
      <c r="AQ336" s="69"/>
      <c r="AR336" s="69"/>
      <c r="AS336" s="69"/>
      <c r="AT336" s="69"/>
      <c r="AU336" s="69"/>
      <c r="AV336" s="69"/>
      <c r="AW336" s="69"/>
      <c r="AX336" s="69"/>
      <c r="AY336" s="69"/>
      <c r="AZ336" s="69"/>
      <c r="BA336" s="69"/>
      <c r="BB336" s="69"/>
      <c r="BC336" s="69"/>
      <c r="BD336" s="69"/>
      <c r="BE336" s="69"/>
      <c r="BF336" s="69"/>
      <c r="BG336" s="69"/>
      <c r="BH336" s="69"/>
      <c r="BI336" s="69"/>
      <c r="BJ336" s="69"/>
      <c r="BK336" s="69"/>
      <c r="BL336" s="69"/>
      <c r="BM336" s="69"/>
      <c r="BN336" s="69"/>
      <c r="BO336" s="69"/>
      <c r="BP336" s="69"/>
      <c r="BQ336" s="69"/>
      <c r="BR336" s="69"/>
      <c r="BS336" s="69"/>
    </row>
    <row r="337" spans="1:71" ht="24" customHeight="1">
      <c r="A337" s="188">
        <v>18</v>
      </c>
      <c r="B337" s="230"/>
      <c r="C337" s="221"/>
      <c r="D337" s="222"/>
      <c r="E337" s="223"/>
      <c r="F337" s="223"/>
      <c r="G337" s="223"/>
      <c r="H337" s="223"/>
      <c r="I337" s="223"/>
      <c r="J337" s="223"/>
      <c r="K337" s="223"/>
      <c r="L337" s="223"/>
      <c r="M337" s="223"/>
      <c r="N337" s="224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K337" s="69"/>
      <c r="AL337" s="69"/>
      <c r="AM337" s="69"/>
      <c r="AN337" s="69"/>
      <c r="AO337" s="69"/>
      <c r="AP337" s="69"/>
      <c r="AQ337" s="69"/>
      <c r="AR337" s="69"/>
      <c r="AS337" s="69"/>
      <c r="AT337" s="69"/>
      <c r="AU337" s="69"/>
      <c r="AV337" s="69"/>
      <c r="AW337" s="69"/>
      <c r="AX337" s="69"/>
      <c r="AY337" s="69"/>
      <c r="AZ337" s="69"/>
      <c r="BA337" s="69"/>
      <c r="BB337" s="69"/>
      <c r="BC337" s="69"/>
      <c r="BD337" s="69"/>
      <c r="BE337" s="69"/>
      <c r="BF337" s="69"/>
      <c r="BG337" s="69"/>
      <c r="BH337" s="69"/>
      <c r="BI337" s="69"/>
      <c r="BJ337" s="69"/>
      <c r="BK337" s="69"/>
      <c r="BL337" s="69"/>
      <c r="BM337" s="69"/>
      <c r="BN337" s="69"/>
      <c r="BO337" s="69"/>
      <c r="BP337" s="69"/>
      <c r="BQ337" s="69"/>
      <c r="BR337" s="69"/>
      <c r="BS337" s="69"/>
    </row>
    <row r="338" spans="1:71" s="363" customFormat="1" ht="24" customHeight="1">
      <c r="A338" s="189">
        <v>19</v>
      </c>
      <c r="B338" s="230"/>
      <c r="C338" s="221"/>
      <c r="D338" s="222"/>
      <c r="E338" s="450"/>
      <c r="F338" s="450"/>
      <c r="G338" s="450"/>
      <c r="H338" s="450"/>
      <c r="I338" s="450"/>
      <c r="J338" s="450"/>
      <c r="K338" s="450"/>
      <c r="L338" s="450"/>
      <c r="M338" s="450"/>
      <c r="N338" s="451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K338" s="69"/>
      <c r="AL338" s="69"/>
      <c r="AM338" s="69"/>
      <c r="AN338" s="69"/>
      <c r="AO338" s="69"/>
      <c r="AP338" s="69"/>
      <c r="AQ338" s="69"/>
      <c r="AR338" s="69"/>
      <c r="AS338" s="69"/>
      <c r="AT338" s="69"/>
      <c r="AU338" s="69"/>
      <c r="AV338" s="69"/>
      <c r="AW338" s="69"/>
      <c r="AX338" s="69"/>
      <c r="AY338" s="69"/>
      <c r="AZ338" s="69"/>
      <c r="BA338" s="69"/>
      <c r="BB338" s="69"/>
      <c r="BC338" s="69"/>
      <c r="BD338" s="69"/>
      <c r="BE338" s="69"/>
      <c r="BF338" s="69"/>
      <c r="BG338" s="69"/>
      <c r="BH338" s="69"/>
      <c r="BI338" s="69"/>
      <c r="BJ338" s="69"/>
      <c r="BK338" s="69"/>
      <c r="BL338" s="69"/>
      <c r="BM338" s="69"/>
      <c r="BN338" s="69"/>
      <c r="BO338" s="69"/>
      <c r="BP338" s="69"/>
      <c r="BQ338" s="69"/>
      <c r="BR338" s="69"/>
      <c r="BS338" s="69"/>
    </row>
    <row r="339" spans="1:71" s="363" customFormat="1" ht="24" customHeight="1">
      <c r="A339" s="188">
        <v>20</v>
      </c>
      <c r="B339" s="230"/>
      <c r="C339" s="221"/>
      <c r="D339" s="222"/>
      <c r="E339" s="450"/>
      <c r="F339" s="450"/>
      <c r="G339" s="450"/>
      <c r="H339" s="450"/>
      <c r="I339" s="450"/>
      <c r="J339" s="450"/>
      <c r="K339" s="450"/>
      <c r="L339" s="450"/>
      <c r="M339" s="450"/>
      <c r="N339" s="451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K339" s="69"/>
      <c r="AL339" s="69"/>
      <c r="AM339" s="69"/>
      <c r="AN339" s="69"/>
      <c r="AO339" s="69"/>
      <c r="AP339" s="69"/>
      <c r="AQ339" s="69"/>
      <c r="AR339" s="69"/>
      <c r="AS339" s="69"/>
      <c r="AT339" s="69"/>
      <c r="AU339" s="69"/>
      <c r="AV339" s="69"/>
      <c r="AW339" s="69"/>
      <c r="AX339" s="69"/>
      <c r="AY339" s="69"/>
      <c r="AZ339" s="69"/>
      <c r="BA339" s="69"/>
      <c r="BB339" s="69"/>
      <c r="BC339" s="69"/>
      <c r="BD339" s="69"/>
      <c r="BE339" s="69"/>
      <c r="BF339" s="69"/>
      <c r="BG339" s="69"/>
      <c r="BH339" s="69"/>
      <c r="BI339" s="69"/>
      <c r="BJ339" s="69"/>
      <c r="BK339" s="69"/>
      <c r="BL339" s="69"/>
      <c r="BM339" s="69"/>
      <c r="BN339" s="69"/>
      <c r="BO339" s="69"/>
      <c r="BP339" s="69"/>
      <c r="BQ339" s="69"/>
      <c r="BR339" s="69"/>
      <c r="BS339" s="69"/>
    </row>
    <row r="340" spans="1:71" s="363" customFormat="1" ht="24" customHeight="1">
      <c r="A340" s="188">
        <v>21</v>
      </c>
      <c r="B340" s="230"/>
      <c r="C340" s="221"/>
      <c r="D340" s="222"/>
      <c r="E340" s="450"/>
      <c r="F340" s="450"/>
      <c r="G340" s="450"/>
      <c r="H340" s="450"/>
      <c r="I340" s="450"/>
      <c r="J340" s="450"/>
      <c r="K340" s="450"/>
      <c r="L340" s="450"/>
      <c r="M340" s="450"/>
      <c r="N340" s="451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K340" s="69"/>
      <c r="AL340" s="69"/>
      <c r="AM340" s="69"/>
      <c r="AN340" s="69"/>
      <c r="AO340" s="69"/>
      <c r="AP340" s="69"/>
      <c r="AQ340" s="69"/>
      <c r="AR340" s="69"/>
      <c r="AS340" s="69"/>
      <c r="AT340" s="69"/>
      <c r="AU340" s="69"/>
      <c r="AV340" s="69"/>
      <c r="AW340" s="69"/>
      <c r="AX340" s="69"/>
      <c r="AY340" s="69"/>
      <c r="AZ340" s="69"/>
      <c r="BA340" s="69"/>
      <c r="BB340" s="69"/>
      <c r="BC340" s="69"/>
      <c r="BD340" s="69"/>
      <c r="BE340" s="69"/>
      <c r="BF340" s="69"/>
      <c r="BG340" s="69"/>
      <c r="BH340" s="69"/>
      <c r="BI340" s="69"/>
      <c r="BJ340" s="69"/>
      <c r="BK340" s="69"/>
      <c r="BL340" s="69"/>
      <c r="BM340" s="69"/>
      <c r="BN340" s="69"/>
      <c r="BO340" s="69"/>
      <c r="BP340" s="69"/>
      <c r="BQ340" s="69"/>
      <c r="BR340" s="69"/>
      <c r="BS340" s="69"/>
    </row>
    <row r="341" spans="1:71" s="363" customFormat="1" ht="24" customHeight="1">
      <c r="A341" s="189">
        <v>22</v>
      </c>
      <c r="B341" s="230"/>
      <c r="C341" s="221"/>
      <c r="D341" s="222"/>
      <c r="E341" s="450"/>
      <c r="F341" s="450"/>
      <c r="G341" s="450"/>
      <c r="H341" s="450"/>
      <c r="I341" s="450"/>
      <c r="J341" s="450"/>
      <c r="K341" s="450"/>
      <c r="L341" s="450"/>
      <c r="M341" s="450"/>
      <c r="N341" s="451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K341" s="69"/>
      <c r="AL341" s="69"/>
      <c r="AM341" s="69"/>
      <c r="AN341" s="69"/>
      <c r="AO341" s="69"/>
      <c r="AP341" s="69"/>
      <c r="AQ341" s="69"/>
      <c r="AR341" s="69"/>
      <c r="AS341" s="69"/>
      <c r="AT341" s="69"/>
      <c r="AU341" s="69"/>
      <c r="AV341" s="69"/>
      <c r="AW341" s="69"/>
      <c r="AX341" s="69"/>
      <c r="AY341" s="69"/>
      <c r="AZ341" s="69"/>
      <c r="BA341" s="69"/>
      <c r="BB341" s="69"/>
      <c r="BC341" s="69"/>
      <c r="BD341" s="69"/>
      <c r="BE341" s="69"/>
      <c r="BF341" s="69"/>
      <c r="BG341" s="69"/>
      <c r="BH341" s="69"/>
      <c r="BI341" s="69"/>
      <c r="BJ341" s="69"/>
      <c r="BK341" s="69"/>
      <c r="BL341" s="69"/>
      <c r="BM341" s="69"/>
      <c r="BN341" s="69"/>
      <c r="BO341" s="69"/>
      <c r="BP341" s="69"/>
      <c r="BQ341" s="69"/>
      <c r="BR341" s="69"/>
      <c r="BS341" s="69"/>
    </row>
    <row r="342" spans="1:71" s="363" customFormat="1" ht="24" customHeight="1">
      <c r="A342" s="188">
        <v>23</v>
      </c>
      <c r="B342" s="230"/>
      <c r="C342" s="221"/>
      <c r="D342" s="222"/>
      <c r="E342" s="450"/>
      <c r="F342" s="450"/>
      <c r="G342" s="450"/>
      <c r="H342" s="450"/>
      <c r="I342" s="450"/>
      <c r="J342" s="450"/>
      <c r="K342" s="450"/>
      <c r="L342" s="450"/>
      <c r="M342" s="450"/>
      <c r="N342" s="451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K342" s="69"/>
      <c r="AL342" s="69"/>
      <c r="AM342" s="69"/>
      <c r="AN342" s="69"/>
      <c r="AO342" s="69"/>
      <c r="AP342" s="69"/>
      <c r="AQ342" s="69"/>
      <c r="AR342" s="69"/>
      <c r="AS342" s="69"/>
      <c r="AT342" s="69"/>
      <c r="AU342" s="69"/>
      <c r="AV342" s="69"/>
      <c r="AW342" s="69"/>
      <c r="AX342" s="69"/>
      <c r="AY342" s="69"/>
      <c r="AZ342" s="69"/>
      <c r="BA342" s="69"/>
      <c r="BB342" s="69"/>
      <c r="BC342" s="69"/>
      <c r="BD342" s="69"/>
      <c r="BE342" s="69"/>
      <c r="BF342" s="69"/>
      <c r="BG342" s="69"/>
      <c r="BH342" s="69"/>
      <c r="BI342" s="69"/>
      <c r="BJ342" s="69"/>
      <c r="BK342" s="69"/>
      <c r="BL342" s="69"/>
      <c r="BM342" s="69"/>
      <c r="BN342" s="69"/>
      <c r="BO342" s="69"/>
      <c r="BP342" s="69"/>
      <c r="BQ342" s="69"/>
      <c r="BR342" s="69"/>
      <c r="BS342" s="69"/>
    </row>
    <row r="343" spans="1:71" ht="24" customHeight="1">
      <c r="A343" s="188">
        <v>24</v>
      </c>
      <c r="B343" s="230"/>
      <c r="C343" s="221"/>
      <c r="D343" s="222"/>
      <c r="E343" s="450"/>
      <c r="F343" s="450"/>
      <c r="G343" s="450"/>
      <c r="H343" s="450"/>
      <c r="I343" s="450"/>
      <c r="J343" s="450"/>
      <c r="K343" s="450"/>
      <c r="L343" s="450"/>
      <c r="M343" s="450"/>
      <c r="N343" s="451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K343" s="69"/>
      <c r="AL343" s="69"/>
      <c r="AM343" s="69"/>
      <c r="AN343" s="69"/>
      <c r="AO343" s="69"/>
      <c r="AP343" s="69"/>
      <c r="AQ343" s="69"/>
      <c r="AR343" s="69"/>
      <c r="AS343" s="69"/>
      <c r="AT343" s="69"/>
      <c r="AU343" s="69"/>
      <c r="AV343" s="69"/>
      <c r="AW343" s="69"/>
      <c r="AX343" s="69"/>
      <c r="AY343" s="69"/>
      <c r="AZ343" s="69"/>
      <c r="BA343" s="69"/>
      <c r="BB343" s="69"/>
      <c r="BC343" s="69"/>
      <c r="BD343" s="69"/>
      <c r="BE343" s="69"/>
      <c r="BF343" s="69"/>
      <c r="BG343" s="69"/>
      <c r="BH343" s="69"/>
      <c r="BI343" s="69"/>
      <c r="BJ343" s="69"/>
      <c r="BK343" s="69"/>
      <c r="BL343" s="69"/>
      <c r="BM343" s="69"/>
      <c r="BN343" s="69"/>
      <c r="BO343" s="69"/>
      <c r="BP343" s="69"/>
      <c r="BQ343" s="69"/>
      <c r="BR343" s="69"/>
      <c r="BS343" s="69"/>
    </row>
    <row r="344" spans="1:71" ht="24" customHeight="1" thickBot="1">
      <c r="A344" s="189">
        <v>25</v>
      </c>
      <c r="B344" s="231"/>
      <c r="C344" s="232"/>
      <c r="D344" s="233"/>
      <c r="E344" s="234"/>
      <c r="F344" s="234"/>
      <c r="G344" s="234"/>
      <c r="H344" s="234"/>
      <c r="I344" s="234"/>
      <c r="J344" s="234"/>
      <c r="K344" s="234"/>
      <c r="L344" s="234"/>
      <c r="M344" s="234"/>
      <c r="N344" s="235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K344" s="69"/>
      <c r="AL344" s="69"/>
      <c r="AM344" s="69"/>
      <c r="AN344" s="69"/>
      <c r="AO344" s="69"/>
      <c r="AP344" s="69"/>
      <c r="AQ344" s="69"/>
      <c r="AR344" s="69"/>
      <c r="AS344" s="69"/>
      <c r="AT344" s="69"/>
      <c r="AU344" s="69"/>
      <c r="AV344" s="69"/>
      <c r="AW344" s="69"/>
      <c r="AX344" s="69"/>
      <c r="AY344" s="69"/>
      <c r="AZ344" s="69"/>
      <c r="BA344" s="69"/>
      <c r="BB344" s="69"/>
      <c r="BC344" s="69"/>
      <c r="BD344" s="69"/>
      <c r="BE344" s="69"/>
      <c r="BF344" s="69"/>
      <c r="BG344" s="69"/>
      <c r="BH344" s="69"/>
      <c r="BI344" s="69"/>
      <c r="BJ344" s="69"/>
      <c r="BK344" s="69"/>
      <c r="BL344" s="69"/>
      <c r="BM344" s="69"/>
      <c r="BN344" s="69"/>
      <c r="BO344" s="69"/>
      <c r="BP344" s="69"/>
      <c r="BQ344" s="69"/>
      <c r="BR344" s="69"/>
      <c r="BS344" s="69"/>
    </row>
    <row r="345" spans="2:71" ht="24" customHeight="1" thickBot="1"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  <c r="AL345" s="69"/>
      <c r="AM345" s="69"/>
      <c r="AN345" s="69"/>
      <c r="AO345" s="69"/>
      <c r="AP345" s="69"/>
      <c r="AQ345" s="69"/>
      <c r="AR345" s="69"/>
      <c r="AS345" s="69"/>
      <c r="AT345" s="69"/>
      <c r="AU345" s="69"/>
      <c r="AV345" s="69"/>
      <c r="AW345" s="69"/>
      <c r="AX345" s="69"/>
      <c r="AY345" s="69"/>
      <c r="AZ345" s="69"/>
      <c r="BA345" s="69"/>
      <c r="BB345" s="69"/>
      <c r="BC345" s="69"/>
      <c r="BD345" s="69"/>
      <c r="BE345" s="69"/>
      <c r="BF345" s="69"/>
      <c r="BG345" s="69"/>
      <c r="BH345" s="69"/>
      <c r="BI345" s="69"/>
      <c r="BJ345" s="69"/>
      <c r="BK345" s="69"/>
      <c r="BL345" s="69"/>
      <c r="BM345" s="69"/>
      <c r="BN345" s="69"/>
      <c r="BO345" s="69"/>
      <c r="BP345" s="69"/>
      <c r="BQ345" s="69"/>
      <c r="BR345" s="69"/>
      <c r="BS345" s="69"/>
    </row>
    <row r="346" spans="1:71" ht="24" customHeight="1">
      <c r="A346" s="192" t="s">
        <v>48</v>
      </c>
      <c r="B346" s="236"/>
      <c r="C346" s="236"/>
      <c r="D346" s="236"/>
      <c r="E346" s="236"/>
      <c r="F346" s="237"/>
      <c r="G346" s="567" t="s">
        <v>49</v>
      </c>
      <c r="H346" s="568"/>
      <c r="I346" s="568"/>
      <c r="J346" s="568"/>
      <c r="K346" s="568"/>
      <c r="L346" s="568"/>
      <c r="M346" s="568"/>
      <c r="N346" s="5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K346" s="69"/>
      <c r="AL346" s="69"/>
      <c r="AM346" s="69"/>
      <c r="AN346" s="69"/>
      <c r="AO346" s="69"/>
      <c r="AP346" s="69"/>
      <c r="AQ346" s="69"/>
      <c r="AR346" s="69"/>
      <c r="AS346" s="69"/>
      <c r="AT346" s="69"/>
      <c r="AU346" s="69"/>
      <c r="AV346" s="69"/>
      <c r="AW346" s="69"/>
      <c r="AX346" s="69"/>
      <c r="AY346" s="69"/>
      <c r="AZ346" s="69"/>
      <c r="BA346" s="69"/>
      <c r="BB346" s="69"/>
      <c r="BC346" s="69"/>
      <c r="BD346" s="69"/>
      <c r="BE346" s="69"/>
      <c r="BF346" s="69"/>
      <c r="BG346" s="69"/>
      <c r="BH346" s="69"/>
      <c r="BI346" s="69"/>
      <c r="BJ346" s="69"/>
      <c r="BK346" s="69"/>
      <c r="BL346" s="69"/>
      <c r="BM346" s="69"/>
      <c r="BN346" s="69"/>
      <c r="BO346" s="69"/>
      <c r="BP346" s="69"/>
      <c r="BQ346" s="69"/>
      <c r="BR346" s="69"/>
      <c r="BS346" s="69"/>
    </row>
    <row r="347" spans="1:71" ht="24" customHeight="1">
      <c r="A347" s="193" t="s">
        <v>51</v>
      </c>
      <c r="B347" s="240" t="s">
        <v>21</v>
      </c>
      <c r="C347" s="241" t="s">
        <v>22</v>
      </c>
      <c r="D347" s="241" t="s">
        <v>23</v>
      </c>
      <c r="E347" s="242" t="s">
        <v>52</v>
      </c>
      <c r="F347" s="243"/>
      <c r="G347" s="244" t="s">
        <v>51</v>
      </c>
      <c r="H347" s="240" t="s">
        <v>53</v>
      </c>
      <c r="I347" s="544" t="s">
        <v>22</v>
      </c>
      <c r="J347" s="545"/>
      <c r="K347" s="546"/>
      <c r="L347" s="547" t="s">
        <v>23</v>
      </c>
      <c r="M347" s="548"/>
      <c r="N347" s="245" t="s">
        <v>52</v>
      </c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K347" s="69"/>
      <c r="AL347" s="69"/>
      <c r="AM347" s="69"/>
      <c r="AN347" s="69"/>
      <c r="AO347" s="69"/>
      <c r="AP347" s="69"/>
      <c r="AQ347" s="69"/>
      <c r="AR347" s="69"/>
      <c r="AS347" s="69"/>
      <c r="AT347" s="69"/>
      <c r="AU347" s="69"/>
      <c r="AV347" s="69"/>
      <c r="AW347" s="69"/>
      <c r="AX347" s="69"/>
      <c r="AY347" s="69"/>
      <c r="AZ347" s="69"/>
      <c r="BA347" s="69"/>
      <c r="BB347" s="69"/>
      <c r="BC347" s="69"/>
      <c r="BD347" s="69"/>
      <c r="BE347" s="69"/>
      <c r="BF347" s="69"/>
      <c r="BG347" s="69"/>
      <c r="BH347" s="69"/>
      <c r="BI347" s="69"/>
      <c r="BJ347" s="69"/>
      <c r="BK347" s="69"/>
      <c r="BL347" s="69"/>
      <c r="BM347" s="69"/>
      <c r="BN347" s="69"/>
      <c r="BO347" s="69"/>
      <c r="BP347" s="69"/>
      <c r="BQ347" s="69"/>
      <c r="BR347" s="69"/>
      <c r="BS347" s="69"/>
    </row>
    <row r="348" spans="1:71" ht="24" customHeight="1">
      <c r="A348" s="194" t="s">
        <v>54</v>
      </c>
      <c r="B348" s="223"/>
      <c r="C348" s="223"/>
      <c r="D348" s="223"/>
      <c r="E348" s="196"/>
      <c r="F348" s="246"/>
      <c r="G348" s="194" t="s">
        <v>54</v>
      </c>
      <c r="H348" s="223"/>
      <c r="I348" s="544"/>
      <c r="J348" s="545"/>
      <c r="K348" s="546"/>
      <c r="L348" s="547"/>
      <c r="M348" s="548"/>
      <c r="N348" s="247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K348" s="69"/>
      <c r="AL348" s="69"/>
      <c r="AM348" s="69"/>
      <c r="AN348" s="69"/>
      <c r="AO348" s="69"/>
      <c r="AP348" s="69"/>
      <c r="AQ348" s="69"/>
      <c r="AR348" s="69"/>
      <c r="AS348" s="69"/>
      <c r="AT348" s="69"/>
      <c r="AU348" s="69"/>
      <c r="AV348" s="69"/>
      <c r="AW348" s="69"/>
      <c r="AX348" s="69"/>
      <c r="AY348" s="69"/>
      <c r="AZ348" s="69"/>
      <c r="BA348" s="69"/>
      <c r="BB348" s="69"/>
      <c r="BC348" s="69"/>
      <c r="BD348" s="69"/>
      <c r="BE348" s="69"/>
      <c r="BF348" s="69"/>
      <c r="BG348" s="69"/>
      <c r="BH348" s="69"/>
      <c r="BI348" s="69"/>
      <c r="BJ348" s="69"/>
      <c r="BK348" s="69"/>
      <c r="BL348" s="69"/>
      <c r="BM348" s="69"/>
      <c r="BN348" s="69"/>
      <c r="BO348" s="69"/>
      <c r="BP348" s="69"/>
      <c r="BQ348" s="69"/>
      <c r="BR348" s="69"/>
      <c r="BS348" s="69"/>
    </row>
    <row r="349" spans="1:71" ht="24" customHeight="1">
      <c r="A349" s="194" t="s">
        <v>57</v>
      </c>
      <c r="B349" s="223"/>
      <c r="C349" s="223"/>
      <c r="D349" s="223"/>
      <c r="E349" s="196"/>
      <c r="F349" s="246"/>
      <c r="G349" s="194" t="s">
        <v>57</v>
      </c>
      <c r="H349" s="223"/>
      <c r="I349" s="544"/>
      <c r="J349" s="545"/>
      <c r="K349" s="546"/>
      <c r="L349" s="547"/>
      <c r="M349" s="548"/>
      <c r="N349" s="247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  <c r="AJ349" s="69"/>
      <c r="AK349" s="69"/>
      <c r="AL349" s="69"/>
      <c r="AM349" s="69"/>
      <c r="AN349" s="69"/>
      <c r="AO349" s="69"/>
      <c r="AP349" s="69"/>
      <c r="AQ349" s="69"/>
      <c r="AR349" s="69"/>
      <c r="AS349" s="69"/>
      <c r="AT349" s="69"/>
      <c r="AU349" s="69"/>
      <c r="AV349" s="69"/>
      <c r="AW349" s="69"/>
      <c r="AX349" s="69"/>
      <c r="AY349" s="69"/>
      <c r="AZ349" s="69"/>
      <c r="BA349" s="69"/>
      <c r="BB349" s="69"/>
      <c r="BC349" s="69"/>
      <c r="BD349" s="69"/>
      <c r="BE349" s="69"/>
      <c r="BF349" s="69"/>
      <c r="BG349" s="69"/>
      <c r="BH349" s="69"/>
      <c r="BI349" s="69"/>
      <c r="BJ349" s="69"/>
      <c r="BK349" s="69"/>
      <c r="BL349" s="69"/>
      <c r="BM349" s="69"/>
      <c r="BN349" s="69"/>
      <c r="BO349" s="69"/>
      <c r="BP349" s="69"/>
      <c r="BQ349" s="69"/>
      <c r="BR349" s="69"/>
      <c r="BS349" s="69"/>
    </row>
    <row r="350" spans="1:71" ht="24" customHeight="1">
      <c r="A350" s="194" t="s">
        <v>59</v>
      </c>
      <c r="B350" s="223"/>
      <c r="C350" s="223"/>
      <c r="D350" s="223"/>
      <c r="E350" s="196"/>
      <c r="F350" s="246"/>
      <c r="G350" s="194" t="s">
        <v>59</v>
      </c>
      <c r="H350" s="223"/>
      <c r="I350" s="544"/>
      <c r="J350" s="545"/>
      <c r="K350" s="546"/>
      <c r="L350" s="547"/>
      <c r="M350" s="548"/>
      <c r="N350" s="247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K350" s="69"/>
      <c r="AL350" s="69"/>
      <c r="AM350" s="69"/>
      <c r="AN350" s="69"/>
      <c r="AO350" s="69"/>
      <c r="AP350" s="69"/>
      <c r="AQ350" s="69"/>
      <c r="AR350" s="69"/>
      <c r="AS350" s="69"/>
      <c r="AT350" s="69"/>
      <c r="AU350" s="69"/>
      <c r="AV350" s="69"/>
      <c r="AW350" s="69"/>
      <c r="AX350" s="69"/>
      <c r="AY350" s="69"/>
      <c r="AZ350" s="69"/>
      <c r="BA350" s="69"/>
      <c r="BB350" s="69"/>
      <c r="BC350" s="69"/>
      <c r="BD350" s="69"/>
      <c r="BE350" s="69"/>
      <c r="BF350" s="69"/>
      <c r="BG350" s="69"/>
      <c r="BH350" s="69"/>
      <c r="BI350" s="69"/>
      <c r="BJ350" s="69"/>
      <c r="BK350" s="69"/>
      <c r="BL350" s="69"/>
      <c r="BM350" s="69"/>
      <c r="BN350" s="69"/>
      <c r="BO350" s="69"/>
      <c r="BP350" s="69"/>
      <c r="BQ350" s="69"/>
      <c r="BR350" s="69"/>
      <c r="BS350" s="69"/>
    </row>
    <row r="351" spans="1:71" ht="24" customHeight="1">
      <c r="A351" s="194" t="s">
        <v>61</v>
      </c>
      <c r="B351" s="223"/>
      <c r="C351" s="223"/>
      <c r="D351" s="223"/>
      <c r="E351" s="196"/>
      <c r="F351" s="246"/>
      <c r="G351" s="194" t="s">
        <v>61</v>
      </c>
      <c r="H351" s="223"/>
      <c r="I351" s="544"/>
      <c r="J351" s="545"/>
      <c r="K351" s="546"/>
      <c r="L351" s="547"/>
      <c r="M351" s="548"/>
      <c r="N351" s="247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K351" s="69"/>
      <c r="AL351" s="69"/>
      <c r="AM351" s="69"/>
      <c r="AN351" s="69"/>
      <c r="AO351" s="69"/>
      <c r="AP351" s="69"/>
      <c r="AQ351" s="69"/>
      <c r="AR351" s="69"/>
      <c r="AS351" s="69"/>
      <c r="AT351" s="69"/>
      <c r="AU351" s="69"/>
      <c r="AV351" s="69"/>
      <c r="AW351" s="69"/>
      <c r="AX351" s="69"/>
      <c r="AY351" s="69"/>
      <c r="AZ351" s="69"/>
      <c r="BA351" s="69"/>
      <c r="BB351" s="69"/>
      <c r="BC351" s="69"/>
      <c r="BD351" s="69"/>
      <c r="BE351" s="69"/>
      <c r="BF351" s="69"/>
      <c r="BG351" s="69"/>
      <c r="BH351" s="69"/>
      <c r="BI351" s="69"/>
      <c r="BJ351" s="69"/>
      <c r="BK351" s="69"/>
      <c r="BL351" s="69"/>
      <c r="BM351" s="69"/>
      <c r="BN351" s="69"/>
      <c r="BO351" s="69"/>
      <c r="BP351" s="69"/>
      <c r="BQ351" s="69"/>
      <c r="BR351" s="69"/>
      <c r="BS351" s="69"/>
    </row>
    <row r="352" spans="1:71" ht="24" customHeight="1">
      <c r="A352" s="194" t="s">
        <v>62</v>
      </c>
      <c r="B352" s="223"/>
      <c r="C352" s="223"/>
      <c r="D352" s="223"/>
      <c r="E352" s="196"/>
      <c r="F352" s="246"/>
      <c r="G352" s="194" t="s">
        <v>62</v>
      </c>
      <c r="H352" s="223"/>
      <c r="I352" s="544"/>
      <c r="J352" s="545"/>
      <c r="K352" s="546"/>
      <c r="L352" s="547"/>
      <c r="M352" s="548"/>
      <c r="N352" s="247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K352" s="69"/>
      <c r="AL352" s="69"/>
      <c r="AM352" s="69"/>
      <c r="AN352" s="69"/>
      <c r="AO352" s="69"/>
      <c r="AP352" s="69"/>
      <c r="AQ352" s="69"/>
      <c r="AR352" s="69"/>
      <c r="AS352" s="69"/>
      <c r="AT352" s="69"/>
      <c r="AU352" s="69"/>
      <c r="AV352" s="69"/>
      <c r="AW352" s="69"/>
      <c r="AX352" s="69"/>
      <c r="AY352" s="69"/>
      <c r="AZ352" s="69"/>
      <c r="BA352" s="69"/>
      <c r="BB352" s="69"/>
      <c r="BC352" s="69"/>
      <c r="BD352" s="69"/>
      <c r="BE352" s="69"/>
      <c r="BF352" s="69"/>
      <c r="BG352" s="69"/>
      <c r="BH352" s="69"/>
      <c r="BI352" s="69"/>
      <c r="BJ352" s="69"/>
      <c r="BK352" s="69"/>
      <c r="BL352" s="69"/>
      <c r="BM352" s="69"/>
      <c r="BN352" s="69"/>
      <c r="BO352" s="69"/>
      <c r="BP352" s="69"/>
      <c r="BQ352" s="69"/>
      <c r="BR352" s="69"/>
      <c r="BS352" s="69"/>
    </row>
    <row r="353" spans="1:71" ht="24" customHeight="1">
      <c r="A353" s="194" t="s">
        <v>63</v>
      </c>
      <c r="B353" s="223"/>
      <c r="C353" s="223"/>
      <c r="D353" s="223"/>
      <c r="E353" s="196"/>
      <c r="F353" s="246"/>
      <c r="G353" s="194" t="s">
        <v>63</v>
      </c>
      <c r="H353" s="223"/>
      <c r="I353" s="544"/>
      <c r="J353" s="545"/>
      <c r="K353" s="546"/>
      <c r="L353" s="547"/>
      <c r="M353" s="548"/>
      <c r="N353" s="247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K353" s="69"/>
      <c r="AL353" s="69"/>
      <c r="AM353" s="69"/>
      <c r="AN353" s="69"/>
      <c r="AO353" s="69"/>
      <c r="AP353" s="69"/>
      <c r="AQ353" s="69"/>
      <c r="AR353" s="69"/>
      <c r="AS353" s="69"/>
      <c r="AT353" s="69"/>
      <c r="AU353" s="69"/>
      <c r="AV353" s="69"/>
      <c r="AW353" s="69"/>
      <c r="AX353" s="69"/>
      <c r="AY353" s="69"/>
      <c r="AZ353" s="69"/>
      <c r="BA353" s="69"/>
      <c r="BB353" s="69"/>
      <c r="BC353" s="69"/>
      <c r="BD353" s="69"/>
      <c r="BE353" s="69"/>
      <c r="BF353" s="69"/>
      <c r="BG353" s="69"/>
      <c r="BH353" s="69"/>
      <c r="BI353" s="69"/>
      <c r="BJ353" s="69"/>
      <c r="BK353" s="69"/>
      <c r="BL353" s="69"/>
      <c r="BM353" s="69"/>
      <c r="BN353" s="69"/>
      <c r="BO353" s="69"/>
      <c r="BP353" s="69"/>
      <c r="BQ353" s="69"/>
      <c r="BR353" s="69"/>
      <c r="BS353" s="69"/>
    </row>
    <row r="354" spans="1:71" ht="24" customHeight="1">
      <c r="A354" s="194" t="s">
        <v>64</v>
      </c>
      <c r="B354" s="223"/>
      <c r="C354" s="223"/>
      <c r="D354" s="223"/>
      <c r="E354" s="196"/>
      <c r="F354" s="246"/>
      <c r="G354" s="194" t="s">
        <v>64</v>
      </c>
      <c r="H354" s="223"/>
      <c r="I354" s="544"/>
      <c r="J354" s="545"/>
      <c r="K354" s="546"/>
      <c r="L354" s="547"/>
      <c r="M354" s="548"/>
      <c r="N354" s="247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K354" s="69"/>
      <c r="AL354" s="69"/>
      <c r="AM354" s="69"/>
      <c r="AN354" s="69"/>
      <c r="AO354" s="69"/>
      <c r="AP354" s="69"/>
      <c r="AQ354" s="69"/>
      <c r="AR354" s="69"/>
      <c r="AS354" s="69"/>
      <c r="AT354" s="69"/>
      <c r="AU354" s="69"/>
      <c r="AV354" s="69"/>
      <c r="AW354" s="69"/>
      <c r="AX354" s="69"/>
      <c r="AY354" s="69"/>
      <c r="AZ354" s="69"/>
      <c r="BA354" s="69"/>
      <c r="BB354" s="69"/>
      <c r="BC354" s="69"/>
      <c r="BD354" s="69"/>
      <c r="BE354" s="69"/>
      <c r="BF354" s="69"/>
      <c r="BG354" s="69"/>
      <c r="BH354" s="69"/>
      <c r="BI354" s="69"/>
      <c r="BJ354" s="69"/>
      <c r="BK354" s="69"/>
      <c r="BL354" s="69"/>
      <c r="BM354" s="69"/>
      <c r="BN354" s="69"/>
      <c r="BO354" s="69"/>
      <c r="BP354" s="69"/>
      <c r="BQ354" s="69"/>
      <c r="BR354" s="69"/>
      <c r="BS354" s="69"/>
    </row>
    <row r="355" spans="1:71" ht="24" customHeight="1" thickBot="1">
      <c r="A355" s="195" t="s">
        <v>65</v>
      </c>
      <c r="B355" s="234"/>
      <c r="C355" s="234"/>
      <c r="D355" s="234"/>
      <c r="E355" s="249"/>
      <c r="F355" s="246"/>
      <c r="G355" s="195" t="s">
        <v>65</v>
      </c>
      <c r="H355" s="234"/>
      <c r="I355" s="549"/>
      <c r="J355" s="550"/>
      <c r="K355" s="551"/>
      <c r="L355" s="552"/>
      <c r="M355" s="553"/>
      <c r="N355" s="250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  <c r="AE355" s="69"/>
      <c r="AF355" s="69"/>
      <c r="AG355" s="69"/>
      <c r="AH355" s="69"/>
      <c r="AI355" s="69"/>
      <c r="AJ355" s="69"/>
      <c r="AK355" s="69"/>
      <c r="AL355" s="69"/>
      <c r="AM355" s="69"/>
      <c r="AN355" s="69"/>
      <c r="AO355" s="69"/>
      <c r="AP355" s="69"/>
      <c r="AQ355" s="69"/>
      <c r="AR355" s="69"/>
      <c r="AS355" s="69"/>
      <c r="AT355" s="69"/>
      <c r="AU355" s="69"/>
      <c r="AV355" s="69"/>
      <c r="AW355" s="69"/>
      <c r="AX355" s="69"/>
      <c r="AY355" s="69"/>
      <c r="AZ355" s="69"/>
      <c r="BA355" s="69"/>
      <c r="BB355" s="69"/>
      <c r="BC355" s="69"/>
      <c r="BD355" s="69"/>
      <c r="BE355" s="69"/>
      <c r="BF355" s="69"/>
      <c r="BG355" s="69"/>
      <c r="BH355" s="69"/>
      <c r="BI355" s="69"/>
      <c r="BJ355" s="69"/>
      <c r="BK355" s="69"/>
      <c r="BL355" s="69"/>
      <c r="BM355" s="69"/>
      <c r="BN355" s="69"/>
      <c r="BO355" s="69"/>
      <c r="BP355" s="69"/>
      <c r="BQ355" s="69"/>
      <c r="BR355" s="69"/>
      <c r="BS355" s="69"/>
    </row>
    <row r="356" spans="2:71" ht="24" customHeight="1">
      <c r="B356" s="69"/>
      <c r="C356" s="69"/>
      <c r="D356" s="69"/>
      <c r="E356" s="69"/>
      <c r="F356" s="76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  <c r="AJ356" s="69"/>
      <c r="AK356" s="69"/>
      <c r="AL356" s="69"/>
      <c r="AM356" s="69"/>
      <c r="AN356" s="69"/>
      <c r="AO356" s="69"/>
      <c r="AP356" s="69"/>
      <c r="AQ356" s="69"/>
      <c r="AR356" s="69"/>
      <c r="AS356" s="69"/>
      <c r="AT356" s="69"/>
      <c r="AU356" s="69"/>
      <c r="AV356" s="69"/>
      <c r="AW356" s="69"/>
      <c r="AX356" s="69"/>
      <c r="AY356" s="69"/>
      <c r="AZ356" s="69"/>
      <c r="BA356" s="69"/>
      <c r="BB356" s="69"/>
      <c r="BC356" s="69"/>
      <c r="BD356" s="69"/>
      <c r="BE356" s="69"/>
      <c r="BF356" s="69"/>
      <c r="BG356" s="69"/>
      <c r="BH356" s="69"/>
      <c r="BI356" s="69"/>
      <c r="BJ356" s="69"/>
      <c r="BK356" s="69"/>
      <c r="BL356" s="69"/>
      <c r="BM356" s="69"/>
      <c r="BN356" s="69"/>
      <c r="BO356" s="69"/>
      <c r="BP356" s="69"/>
      <c r="BQ356" s="69"/>
      <c r="BR356" s="69"/>
      <c r="BS356" s="69"/>
    </row>
    <row r="357" spans="1:71" ht="24" customHeight="1">
      <c r="A357" s="196" t="s">
        <v>66</v>
      </c>
      <c r="B357" s="252"/>
      <c r="C357" s="196" t="s">
        <v>67</v>
      </c>
      <c r="D357" s="253"/>
      <c r="E357" s="253"/>
      <c r="F357" s="253"/>
      <c r="G357" s="253"/>
      <c r="H357" s="254"/>
      <c r="I357" s="223" t="s">
        <v>68</v>
      </c>
      <c r="J357" s="196" t="s">
        <v>69</v>
      </c>
      <c r="K357" s="252"/>
      <c r="L357" s="253"/>
      <c r="M357" s="253"/>
      <c r="N357" s="254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/>
      <c r="AK357" s="69"/>
      <c r="AL357" s="69"/>
      <c r="AM357" s="69"/>
      <c r="AN357" s="69"/>
      <c r="AO357" s="69"/>
      <c r="AP357" s="69"/>
      <c r="AQ357" s="69"/>
      <c r="AR357" s="69"/>
      <c r="AS357" s="69"/>
      <c r="AT357" s="69"/>
      <c r="AU357" s="69"/>
      <c r="AV357" s="69"/>
      <c r="AW357" s="69"/>
      <c r="AX357" s="69"/>
      <c r="AY357" s="69"/>
      <c r="AZ357" s="69"/>
      <c r="BA357" s="69"/>
      <c r="BB357" s="69"/>
      <c r="BC357" s="69"/>
      <c r="BD357" s="69"/>
      <c r="BE357" s="69"/>
      <c r="BF357" s="69"/>
      <c r="BG357" s="69"/>
      <c r="BH357" s="69"/>
      <c r="BI357" s="69"/>
      <c r="BJ357" s="69"/>
      <c r="BK357" s="69"/>
      <c r="BL357" s="69"/>
      <c r="BM357" s="69"/>
      <c r="BN357" s="69"/>
      <c r="BO357" s="69"/>
      <c r="BP357" s="69"/>
      <c r="BQ357" s="69"/>
      <c r="BR357" s="69"/>
      <c r="BS357" s="69"/>
    </row>
    <row r="358" spans="1:71" ht="24" customHeight="1">
      <c r="A358" s="69"/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K358" s="69"/>
      <c r="AL358" s="69"/>
      <c r="AM358" s="69"/>
      <c r="AN358" s="69"/>
      <c r="AO358" s="69"/>
      <c r="AP358" s="69"/>
      <c r="AQ358" s="69"/>
      <c r="AR358" s="69"/>
      <c r="AS358" s="69"/>
      <c r="AT358" s="69"/>
      <c r="AU358" s="69"/>
      <c r="AV358" s="69"/>
      <c r="AW358" s="69"/>
      <c r="AX358" s="69"/>
      <c r="AY358" s="69"/>
      <c r="AZ358" s="69"/>
      <c r="BA358" s="69"/>
      <c r="BB358" s="69"/>
      <c r="BC358" s="69"/>
      <c r="BD358" s="69"/>
      <c r="BE358" s="69"/>
      <c r="BF358" s="69"/>
      <c r="BG358" s="69"/>
      <c r="BH358" s="69"/>
      <c r="BI358" s="69"/>
      <c r="BJ358" s="69"/>
      <c r="BK358" s="69"/>
      <c r="BL358" s="69"/>
      <c r="BM358" s="69"/>
      <c r="BN358" s="69"/>
      <c r="BO358" s="69"/>
      <c r="BP358" s="69"/>
      <c r="BQ358" s="69"/>
      <c r="BR358" s="69"/>
      <c r="BS358" s="69"/>
    </row>
    <row r="359" spans="1:71" ht="24" customHeight="1">
      <c r="A359" s="69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D359" s="69"/>
      <c r="AE359" s="69"/>
      <c r="AF359" s="69"/>
      <c r="AG359" s="69"/>
      <c r="AH359" s="69"/>
      <c r="AI359" s="69"/>
      <c r="AJ359" s="69"/>
      <c r="AK359" s="69"/>
      <c r="AL359" s="69"/>
      <c r="AM359" s="69"/>
      <c r="AN359" s="69"/>
      <c r="AO359" s="69"/>
      <c r="AP359" s="69"/>
      <c r="AQ359" s="69"/>
      <c r="AR359" s="69"/>
      <c r="AS359" s="69"/>
      <c r="AT359" s="69"/>
      <c r="AU359" s="69"/>
      <c r="AV359" s="69"/>
      <c r="AW359" s="69"/>
      <c r="AX359" s="69"/>
      <c r="AY359" s="69"/>
      <c r="AZ359" s="69"/>
      <c r="BA359" s="69"/>
      <c r="BB359" s="69"/>
      <c r="BC359" s="69"/>
      <c r="BD359" s="69"/>
      <c r="BE359" s="69"/>
      <c r="BF359" s="69"/>
      <c r="BG359" s="69"/>
      <c r="BH359" s="69"/>
      <c r="BI359" s="69"/>
      <c r="BJ359" s="69"/>
      <c r="BK359" s="69"/>
      <c r="BL359" s="69"/>
      <c r="BM359" s="69"/>
      <c r="BN359" s="69"/>
      <c r="BO359" s="69"/>
      <c r="BP359" s="69"/>
      <c r="BQ359" s="69"/>
      <c r="BR359" s="69"/>
      <c r="BS359" s="69"/>
    </row>
    <row r="360" spans="1:71" ht="24" customHeight="1">
      <c r="A360" s="69">
        <v>20</v>
      </c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  <c r="AJ360" s="69"/>
      <c r="AK360" s="69"/>
      <c r="AL360" s="69"/>
      <c r="AM360" s="69"/>
      <c r="AN360" s="69"/>
      <c r="AO360" s="69"/>
      <c r="AP360" s="69"/>
      <c r="AQ360" s="69"/>
      <c r="AR360" s="69"/>
      <c r="AS360" s="69"/>
      <c r="AT360" s="69"/>
      <c r="AU360" s="69"/>
      <c r="AV360" s="69"/>
      <c r="AW360" s="69"/>
      <c r="AX360" s="69"/>
      <c r="AY360" s="69"/>
      <c r="AZ360" s="69"/>
      <c r="BA360" s="69"/>
      <c r="BB360" s="69"/>
      <c r="BC360" s="69"/>
      <c r="BD360" s="69"/>
      <c r="BE360" s="69"/>
      <c r="BF360" s="69"/>
      <c r="BG360" s="69"/>
      <c r="BH360" s="69"/>
      <c r="BI360" s="69"/>
      <c r="BJ360" s="69"/>
      <c r="BK360" s="69"/>
      <c r="BL360" s="69"/>
      <c r="BM360" s="69"/>
      <c r="BN360" s="69"/>
      <c r="BO360" s="69"/>
      <c r="BP360" s="69"/>
      <c r="BQ360" s="69"/>
      <c r="BR360" s="69"/>
      <c r="BS360" s="69"/>
    </row>
    <row r="361" spans="1:71" ht="24" customHeight="1">
      <c r="A361" s="184" t="s">
        <v>0</v>
      </c>
      <c r="B361" s="201"/>
      <c r="C361" s="202"/>
      <c r="D361" s="203" t="s">
        <v>1</v>
      </c>
      <c r="E361" s="204">
        <f>VLOOKUP($A$360,$V$4:$BJ$40,4)</f>
        <v>16.15</v>
      </c>
      <c r="F361" s="205"/>
      <c r="G361" s="206" t="s">
        <v>2</v>
      </c>
      <c r="H361" s="201" t="str">
        <f>Teamsetup!$B$19</f>
        <v>-</v>
      </c>
      <c r="I361" s="201"/>
      <c r="J361" s="202"/>
      <c r="K361" s="207" t="s">
        <v>3</v>
      </c>
      <c r="L361" s="208"/>
      <c r="M361" s="208"/>
      <c r="N361" s="20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  <c r="AD361" s="69"/>
      <c r="AE361" s="69"/>
      <c r="AF361" s="69"/>
      <c r="AG361" s="69"/>
      <c r="AH361" s="69"/>
      <c r="AI361" s="69"/>
      <c r="AJ361" s="69"/>
      <c r="AK361" s="69"/>
      <c r="AL361" s="69"/>
      <c r="AM361" s="69"/>
      <c r="AN361" s="69"/>
      <c r="AO361" s="69"/>
      <c r="AP361" s="69"/>
      <c r="AQ361" s="69"/>
      <c r="AR361" s="69"/>
      <c r="AS361" s="69"/>
      <c r="AT361" s="69"/>
      <c r="AU361" s="69"/>
      <c r="AV361" s="69"/>
      <c r="AW361" s="69"/>
      <c r="AX361" s="69"/>
      <c r="AY361" s="69"/>
      <c r="AZ361" s="69"/>
      <c r="BA361" s="69"/>
      <c r="BB361" s="69"/>
      <c r="BC361" s="69"/>
      <c r="BD361" s="69"/>
      <c r="BE361" s="69"/>
      <c r="BF361" s="69"/>
      <c r="BG361" s="69"/>
      <c r="BH361" s="69"/>
      <c r="BI361" s="69"/>
      <c r="BJ361" s="69"/>
      <c r="BK361" s="69"/>
      <c r="BL361" s="69"/>
      <c r="BM361" s="69"/>
      <c r="BN361" s="69"/>
      <c r="BO361" s="69"/>
      <c r="BP361" s="69"/>
      <c r="BQ361" s="69"/>
      <c r="BR361" s="69"/>
      <c r="BS361" s="69"/>
    </row>
    <row r="362" spans="1:71" ht="24" customHeight="1" thickBot="1">
      <c r="A362" s="185" t="s">
        <v>4</v>
      </c>
      <c r="B362" s="210"/>
      <c r="C362" s="211" t="str">
        <f>VLOOKUP($A$360,$V$4:$BJ$40,2)</f>
        <v>Shot</v>
      </c>
      <c r="D362" s="212" t="str">
        <f>VLOOKUP($A$360,$V$4:$BJ$40,3)</f>
        <v>U11 B&amp;G</v>
      </c>
      <c r="E362" s="205"/>
      <c r="F362" s="205" t="s">
        <v>5</v>
      </c>
      <c r="G362" s="565" t="str">
        <f>Teamsetup!$D$19</f>
        <v>-</v>
      </c>
      <c r="H362" s="566"/>
      <c r="I362" s="205"/>
      <c r="J362" s="213" t="s">
        <v>6</v>
      </c>
      <c r="K362" s="214"/>
      <c r="L362" s="215"/>
      <c r="M362" s="554" t="str">
        <f>IF(Teamsetup!$C$13=6,VLOOKUP($A$360,$V$4:$AQ$39,6),IF(Teamsetup!$C$13&lt;&gt;6,VLOOKUP($A$360,$V$4:$AQ$39,7)))</f>
        <v>- &amp; -</v>
      </c>
      <c r="N362" s="555" t="str">
        <f>IF($Q$6=6,VLOOKUP($A$1,$V$4:$AQ$39,6),IF($Q$6&lt;&gt;6,VLOOKUP($A$1,$V$4:$AQ$39,7)))</f>
        <v>-</v>
      </c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  <c r="AK362" s="69"/>
      <c r="AL362" s="69"/>
      <c r="AM362" s="69"/>
      <c r="AN362" s="69"/>
      <c r="AO362" s="69"/>
      <c r="AP362" s="69"/>
      <c r="AQ362" s="69"/>
      <c r="AR362" s="69"/>
      <c r="AS362" s="69"/>
      <c r="AT362" s="69"/>
      <c r="AU362" s="69"/>
      <c r="AV362" s="69"/>
      <c r="AW362" s="69"/>
      <c r="AX362" s="69"/>
      <c r="AY362" s="69"/>
      <c r="AZ362" s="69"/>
      <c r="BA362" s="69"/>
      <c r="BB362" s="69"/>
      <c r="BC362" s="69"/>
      <c r="BD362" s="69"/>
      <c r="BE362" s="69"/>
      <c r="BF362" s="69"/>
      <c r="BG362" s="69"/>
      <c r="BH362" s="69"/>
      <c r="BI362" s="69"/>
      <c r="BJ362" s="69"/>
      <c r="BK362" s="69"/>
      <c r="BL362" s="69"/>
      <c r="BM362" s="69"/>
      <c r="BN362" s="69"/>
      <c r="BO362" s="69"/>
      <c r="BP362" s="69"/>
      <c r="BQ362" s="69"/>
      <c r="BR362" s="69"/>
      <c r="BS362" s="69"/>
    </row>
    <row r="363" spans="1:71" ht="24" customHeight="1">
      <c r="A363" s="186"/>
      <c r="B363" s="216"/>
      <c r="C363" s="217" t="s">
        <v>11</v>
      </c>
      <c r="D363" s="218" t="str">
        <f>VLOOKUP($A$360,$V$4:$BJ$40,5)</f>
        <v>2.72kg</v>
      </c>
      <c r="E363" s="556" t="s">
        <v>12</v>
      </c>
      <c r="F363" s="557"/>
      <c r="G363" s="556" t="s">
        <v>13</v>
      </c>
      <c r="H363" s="557"/>
      <c r="I363" s="556" t="s">
        <v>14</v>
      </c>
      <c r="J363" s="557"/>
      <c r="K363" s="558" t="s">
        <v>15</v>
      </c>
      <c r="L363" s="559"/>
      <c r="M363" s="560" t="s">
        <v>16</v>
      </c>
      <c r="N363" s="542" t="s">
        <v>17</v>
      </c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D363" s="69"/>
      <c r="AE363" s="69"/>
      <c r="AF363" s="69"/>
      <c r="AG363" s="69"/>
      <c r="AH363" s="69"/>
      <c r="AI363" s="69"/>
      <c r="AJ363" s="69"/>
      <c r="AK363" s="69"/>
      <c r="AL363" s="69"/>
      <c r="AM363" s="69"/>
      <c r="AN363" s="69"/>
      <c r="AO363" s="69"/>
      <c r="AP363" s="69"/>
      <c r="AQ363" s="69"/>
      <c r="AR363" s="69"/>
      <c r="AS363" s="69"/>
      <c r="AT363" s="69"/>
      <c r="AU363" s="69"/>
      <c r="AV363" s="69"/>
      <c r="AW363" s="69"/>
      <c r="AX363" s="69"/>
      <c r="AY363" s="69"/>
      <c r="AZ363" s="69"/>
      <c r="BA363" s="69"/>
      <c r="BB363" s="69"/>
      <c r="BC363" s="69"/>
      <c r="BD363" s="69"/>
      <c r="BE363" s="69"/>
      <c r="BF363" s="69"/>
      <c r="BG363" s="69"/>
      <c r="BH363" s="69"/>
      <c r="BI363" s="69"/>
      <c r="BJ363" s="69"/>
      <c r="BK363" s="69"/>
      <c r="BL363" s="69"/>
      <c r="BM363" s="69"/>
      <c r="BN363" s="69"/>
      <c r="BO363" s="69"/>
      <c r="BP363" s="69"/>
      <c r="BQ363" s="69"/>
      <c r="BR363" s="69"/>
      <c r="BS363" s="69"/>
    </row>
    <row r="364" spans="1:71" ht="24" customHeight="1">
      <c r="A364" s="187"/>
      <c r="B364" s="219" t="s">
        <v>21</v>
      </c>
      <c r="C364" s="220" t="s">
        <v>22</v>
      </c>
      <c r="D364" s="220" t="s">
        <v>23</v>
      </c>
      <c r="E364" s="562" t="s">
        <v>24</v>
      </c>
      <c r="F364" s="563"/>
      <c r="G364" s="562" t="s">
        <v>24</v>
      </c>
      <c r="H364" s="563"/>
      <c r="I364" s="562" t="s">
        <v>24</v>
      </c>
      <c r="J364" s="563"/>
      <c r="K364" s="562" t="s">
        <v>24</v>
      </c>
      <c r="L364" s="563"/>
      <c r="M364" s="561"/>
      <c r="N364" s="543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  <c r="AC364" s="69"/>
      <c r="AD364" s="69"/>
      <c r="AE364" s="69"/>
      <c r="AF364" s="69"/>
      <c r="AG364" s="69"/>
      <c r="AH364" s="69"/>
      <c r="AI364" s="69"/>
      <c r="AJ364" s="69"/>
      <c r="AK364" s="69"/>
      <c r="AL364" s="69"/>
      <c r="AM364" s="69"/>
      <c r="AN364" s="69"/>
      <c r="AO364" s="69"/>
      <c r="AP364" s="69"/>
      <c r="AQ364" s="69"/>
      <c r="AR364" s="69"/>
      <c r="AS364" s="69"/>
      <c r="AT364" s="69"/>
      <c r="AU364" s="69"/>
      <c r="AV364" s="69"/>
      <c r="AW364" s="69"/>
      <c r="AX364" s="69"/>
      <c r="AY364" s="69"/>
      <c r="AZ364" s="69"/>
      <c r="BA364" s="69"/>
      <c r="BB364" s="69"/>
      <c r="BC364" s="69"/>
      <c r="BD364" s="69"/>
      <c r="BE364" s="69"/>
      <c r="BF364" s="69"/>
      <c r="BG364" s="69"/>
      <c r="BH364" s="69"/>
      <c r="BI364" s="69"/>
      <c r="BJ364" s="69"/>
      <c r="BK364" s="69"/>
      <c r="BL364" s="69"/>
      <c r="BM364" s="69"/>
      <c r="BN364" s="69"/>
      <c r="BO364" s="69"/>
      <c r="BP364" s="69"/>
      <c r="BQ364" s="69"/>
      <c r="BR364" s="69"/>
      <c r="BS364" s="69"/>
    </row>
    <row r="365" spans="1:71" ht="24" customHeight="1">
      <c r="A365" s="188">
        <v>1</v>
      </c>
      <c r="B365" s="205"/>
      <c r="C365" s="221"/>
      <c r="D365" s="222"/>
      <c r="E365" s="223"/>
      <c r="F365" s="223"/>
      <c r="G365" s="223"/>
      <c r="H365" s="223"/>
      <c r="I365" s="223"/>
      <c r="J365" s="223"/>
      <c r="K365" s="223"/>
      <c r="L365" s="223"/>
      <c r="M365" s="223"/>
      <c r="N365" s="224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  <c r="AC365" s="69"/>
      <c r="AD365" s="69"/>
      <c r="AE365" s="69"/>
      <c r="AF365" s="69"/>
      <c r="AG365" s="69"/>
      <c r="AH365" s="69"/>
      <c r="AI365" s="69"/>
      <c r="AJ365" s="69"/>
      <c r="AK365" s="69"/>
      <c r="AL365" s="69"/>
      <c r="AM365" s="69"/>
      <c r="AN365" s="69"/>
      <c r="AO365" s="69"/>
      <c r="AP365" s="69"/>
      <c r="AQ365" s="69"/>
      <c r="AR365" s="69"/>
      <c r="AS365" s="69"/>
      <c r="AT365" s="69"/>
      <c r="AU365" s="69"/>
      <c r="AV365" s="69"/>
      <c r="AW365" s="69"/>
      <c r="AX365" s="69"/>
      <c r="AY365" s="69"/>
      <c r="AZ365" s="69"/>
      <c r="BA365" s="69"/>
      <c r="BB365" s="69"/>
      <c r="BC365" s="69"/>
      <c r="BD365" s="69"/>
      <c r="BE365" s="69"/>
      <c r="BF365" s="69"/>
      <c r="BG365" s="69"/>
      <c r="BH365" s="69"/>
      <c r="BI365" s="69"/>
      <c r="BJ365" s="69"/>
      <c r="BK365" s="69"/>
      <c r="BL365" s="69"/>
      <c r="BM365" s="69"/>
      <c r="BN365" s="69"/>
      <c r="BO365" s="69"/>
      <c r="BP365" s="69"/>
      <c r="BQ365" s="69"/>
      <c r="BR365" s="69"/>
      <c r="BS365" s="69"/>
    </row>
    <row r="366" spans="1:71" ht="24" customHeight="1">
      <c r="A366" s="188">
        <v>2</v>
      </c>
      <c r="B366" s="205"/>
      <c r="C366" s="221"/>
      <c r="D366" s="205"/>
      <c r="E366" s="223"/>
      <c r="F366" s="223"/>
      <c r="G366" s="223"/>
      <c r="H366" s="223"/>
      <c r="I366" s="223"/>
      <c r="J366" s="223"/>
      <c r="K366" s="223"/>
      <c r="L366" s="223"/>
      <c r="M366" s="223"/>
      <c r="N366" s="224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  <c r="AD366" s="69"/>
      <c r="AE366" s="69"/>
      <c r="AF366" s="69"/>
      <c r="AG366" s="69"/>
      <c r="AH366" s="69"/>
      <c r="AI366" s="69"/>
      <c r="AJ366" s="69"/>
      <c r="AK366" s="69"/>
      <c r="AL366" s="69"/>
      <c r="AM366" s="69"/>
      <c r="AN366" s="69"/>
      <c r="AO366" s="69"/>
      <c r="AP366" s="69"/>
      <c r="AQ366" s="69"/>
      <c r="AR366" s="69"/>
      <c r="AS366" s="69"/>
      <c r="AT366" s="69"/>
      <c r="AU366" s="69"/>
      <c r="AV366" s="69"/>
      <c r="AW366" s="69"/>
      <c r="AX366" s="69"/>
      <c r="AY366" s="69"/>
      <c r="AZ366" s="69"/>
      <c r="BA366" s="69"/>
      <c r="BB366" s="69"/>
      <c r="BC366" s="69"/>
      <c r="BD366" s="69"/>
      <c r="BE366" s="69"/>
      <c r="BF366" s="69"/>
      <c r="BG366" s="69"/>
      <c r="BH366" s="69"/>
      <c r="BI366" s="69"/>
      <c r="BJ366" s="69"/>
      <c r="BK366" s="69"/>
      <c r="BL366" s="69"/>
      <c r="BM366" s="69"/>
      <c r="BN366" s="69"/>
      <c r="BO366" s="69"/>
      <c r="BP366" s="69"/>
      <c r="BQ366" s="69"/>
      <c r="BR366" s="69"/>
      <c r="BS366" s="69"/>
    </row>
    <row r="367" spans="1:71" ht="24" customHeight="1">
      <c r="A367" s="188">
        <v>3</v>
      </c>
      <c r="B367" s="205"/>
      <c r="C367" s="221"/>
      <c r="D367" s="205"/>
      <c r="E367" s="223"/>
      <c r="F367" s="223"/>
      <c r="G367" s="223"/>
      <c r="H367" s="223"/>
      <c r="I367" s="223"/>
      <c r="J367" s="223"/>
      <c r="K367" s="223"/>
      <c r="L367" s="223"/>
      <c r="M367" s="223"/>
      <c r="N367" s="224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  <c r="AA367" s="69"/>
      <c r="AB367" s="69"/>
      <c r="AC367" s="69"/>
      <c r="AD367" s="69"/>
      <c r="AE367" s="69"/>
      <c r="AF367" s="69"/>
      <c r="AG367" s="69"/>
      <c r="AH367" s="69"/>
      <c r="AI367" s="69"/>
      <c r="AJ367" s="69"/>
      <c r="AK367" s="69"/>
      <c r="AL367" s="69"/>
      <c r="AM367" s="69"/>
      <c r="AN367" s="69"/>
      <c r="AO367" s="69"/>
      <c r="AP367" s="69"/>
      <c r="AQ367" s="69"/>
      <c r="AR367" s="69"/>
      <c r="AS367" s="69"/>
      <c r="AT367" s="69"/>
      <c r="AU367" s="69"/>
      <c r="AV367" s="69"/>
      <c r="AW367" s="69"/>
      <c r="AX367" s="69"/>
      <c r="AY367" s="69"/>
      <c r="AZ367" s="69"/>
      <c r="BA367" s="69"/>
      <c r="BB367" s="69"/>
      <c r="BC367" s="69"/>
      <c r="BD367" s="69"/>
      <c r="BE367" s="69"/>
      <c r="BF367" s="69"/>
      <c r="BG367" s="69"/>
      <c r="BH367" s="69"/>
      <c r="BI367" s="69"/>
      <c r="BJ367" s="69"/>
      <c r="BK367" s="69"/>
      <c r="BL367" s="69"/>
      <c r="BM367" s="69"/>
      <c r="BN367" s="69"/>
      <c r="BO367" s="69"/>
      <c r="BP367" s="69"/>
      <c r="BQ367" s="69"/>
      <c r="BR367" s="69"/>
      <c r="BS367" s="69"/>
    </row>
    <row r="368" spans="1:71" ht="24" customHeight="1">
      <c r="A368" s="188">
        <v>4</v>
      </c>
      <c r="B368" s="205"/>
      <c r="C368" s="221"/>
      <c r="D368" s="205"/>
      <c r="E368" s="223"/>
      <c r="F368" s="223"/>
      <c r="G368" s="223"/>
      <c r="H368" s="223"/>
      <c r="I368" s="223"/>
      <c r="J368" s="223"/>
      <c r="K368" s="223"/>
      <c r="L368" s="223"/>
      <c r="M368" s="223"/>
      <c r="N368" s="224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  <c r="AA368" s="69"/>
      <c r="AB368" s="69"/>
      <c r="AC368" s="69"/>
      <c r="AD368" s="69"/>
      <c r="AE368" s="69"/>
      <c r="AF368" s="69"/>
      <c r="AG368" s="69"/>
      <c r="AH368" s="69"/>
      <c r="AI368" s="69"/>
      <c r="AJ368" s="69"/>
      <c r="AK368" s="69"/>
      <c r="AL368" s="69"/>
      <c r="AM368" s="69"/>
      <c r="AN368" s="69"/>
      <c r="AO368" s="69"/>
      <c r="AP368" s="69"/>
      <c r="AQ368" s="69"/>
      <c r="AR368" s="69"/>
      <c r="AS368" s="69"/>
      <c r="AT368" s="69"/>
      <c r="AU368" s="69"/>
      <c r="AV368" s="69"/>
      <c r="AW368" s="69"/>
      <c r="AX368" s="69"/>
      <c r="AY368" s="69"/>
      <c r="AZ368" s="69"/>
      <c r="BA368" s="69"/>
      <c r="BB368" s="69"/>
      <c r="BC368" s="69"/>
      <c r="BD368" s="69"/>
      <c r="BE368" s="69"/>
      <c r="BF368" s="69"/>
      <c r="BG368" s="69"/>
      <c r="BH368" s="69"/>
      <c r="BI368" s="69"/>
      <c r="BJ368" s="69"/>
      <c r="BK368" s="69"/>
      <c r="BL368" s="69"/>
      <c r="BM368" s="69"/>
      <c r="BN368" s="69"/>
      <c r="BO368" s="69"/>
      <c r="BP368" s="69"/>
      <c r="BQ368" s="69"/>
      <c r="BR368" s="69"/>
      <c r="BS368" s="69"/>
    </row>
    <row r="369" spans="1:71" ht="24" customHeight="1">
      <c r="A369" s="188">
        <v>5</v>
      </c>
      <c r="B369" s="205"/>
      <c r="C369" s="221"/>
      <c r="D369" s="205"/>
      <c r="E369" s="223"/>
      <c r="F369" s="223"/>
      <c r="G369" s="223"/>
      <c r="H369" s="223"/>
      <c r="I369" s="223"/>
      <c r="J369" s="223"/>
      <c r="K369" s="223"/>
      <c r="L369" s="223"/>
      <c r="M369" s="223"/>
      <c r="N369" s="224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  <c r="AA369" s="69"/>
      <c r="AB369" s="69"/>
      <c r="AC369" s="69"/>
      <c r="AD369" s="69"/>
      <c r="AE369" s="69"/>
      <c r="AF369" s="69"/>
      <c r="AG369" s="69"/>
      <c r="AH369" s="69"/>
      <c r="AI369" s="69"/>
      <c r="AJ369" s="69"/>
      <c r="AK369" s="69"/>
      <c r="AL369" s="69"/>
      <c r="AM369" s="69"/>
      <c r="AN369" s="69"/>
      <c r="AO369" s="69"/>
      <c r="AP369" s="69"/>
      <c r="AQ369" s="69"/>
      <c r="AR369" s="69"/>
      <c r="AS369" s="69"/>
      <c r="AT369" s="69"/>
      <c r="AU369" s="69"/>
      <c r="AV369" s="69"/>
      <c r="AW369" s="69"/>
      <c r="AX369" s="69"/>
      <c r="AY369" s="69"/>
      <c r="AZ369" s="69"/>
      <c r="BA369" s="69"/>
      <c r="BB369" s="69"/>
      <c r="BC369" s="69"/>
      <c r="BD369" s="69"/>
      <c r="BE369" s="69"/>
      <c r="BF369" s="69"/>
      <c r="BG369" s="69"/>
      <c r="BH369" s="69"/>
      <c r="BI369" s="69"/>
      <c r="BJ369" s="69"/>
      <c r="BK369" s="69"/>
      <c r="BL369" s="69"/>
      <c r="BM369" s="69"/>
      <c r="BN369" s="69"/>
      <c r="BO369" s="69"/>
      <c r="BP369" s="69"/>
      <c r="BQ369" s="69"/>
      <c r="BR369" s="69"/>
      <c r="BS369" s="69"/>
    </row>
    <row r="370" spans="1:71" ht="24" customHeight="1">
      <c r="A370" s="188">
        <v>6</v>
      </c>
      <c r="B370" s="205"/>
      <c r="C370" s="221"/>
      <c r="D370" s="205"/>
      <c r="E370" s="223"/>
      <c r="F370" s="223"/>
      <c r="G370" s="223"/>
      <c r="H370" s="223"/>
      <c r="I370" s="223"/>
      <c r="J370" s="223"/>
      <c r="K370" s="223"/>
      <c r="L370" s="223"/>
      <c r="M370" s="223"/>
      <c r="N370" s="224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69"/>
      <c r="AB370" s="69"/>
      <c r="AC370" s="69"/>
      <c r="AD370" s="69"/>
      <c r="AE370" s="69"/>
      <c r="AF370" s="69"/>
      <c r="AG370" s="69"/>
      <c r="AH370" s="69"/>
      <c r="AI370" s="69"/>
      <c r="AJ370" s="69"/>
      <c r="AK370" s="69"/>
      <c r="AL370" s="69"/>
      <c r="AM370" s="69"/>
      <c r="AN370" s="69"/>
      <c r="AO370" s="69"/>
      <c r="AP370" s="69"/>
      <c r="AQ370" s="69"/>
      <c r="AR370" s="69"/>
      <c r="AS370" s="69"/>
      <c r="AT370" s="69"/>
      <c r="AU370" s="69"/>
      <c r="AV370" s="69"/>
      <c r="AW370" s="69"/>
      <c r="AX370" s="69"/>
      <c r="AY370" s="69"/>
      <c r="AZ370" s="69"/>
      <c r="BA370" s="69"/>
      <c r="BB370" s="69"/>
      <c r="BC370" s="69"/>
      <c r="BD370" s="69"/>
      <c r="BE370" s="69"/>
      <c r="BF370" s="69"/>
      <c r="BG370" s="69"/>
      <c r="BH370" s="69"/>
      <c r="BI370" s="69"/>
      <c r="BJ370" s="69"/>
      <c r="BK370" s="69"/>
      <c r="BL370" s="69"/>
      <c r="BM370" s="69"/>
      <c r="BN370" s="69"/>
      <c r="BO370" s="69"/>
      <c r="BP370" s="69"/>
      <c r="BQ370" s="69"/>
      <c r="BR370" s="69"/>
      <c r="BS370" s="69"/>
    </row>
    <row r="371" spans="1:71" ht="24" customHeight="1">
      <c r="A371" s="188">
        <v>7</v>
      </c>
      <c r="B371" s="205"/>
      <c r="C371" s="221"/>
      <c r="D371" s="205"/>
      <c r="E371" s="223"/>
      <c r="F371" s="223"/>
      <c r="G371" s="223"/>
      <c r="H371" s="223"/>
      <c r="I371" s="223"/>
      <c r="J371" s="223"/>
      <c r="K371" s="223"/>
      <c r="L371" s="223"/>
      <c r="M371" s="223"/>
      <c r="N371" s="224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  <c r="AA371" s="69"/>
      <c r="AB371" s="69"/>
      <c r="AC371" s="69"/>
      <c r="AD371" s="69"/>
      <c r="AE371" s="69"/>
      <c r="AF371" s="69"/>
      <c r="AG371" s="69"/>
      <c r="AH371" s="69"/>
      <c r="AI371" s="69"/>
      <c r="AJ371" s="69"/>
      <c r="AK371" s="69"/>
      <c r="AL371" s="69"/>
      <c r="AM371" s="69"/>
      <c r="AN371" s="69"/>
      <c r="AO371" s="69"/>
      <c r="AP371" s="69"/>
      <c r="AQ371" s="69"/>
      <c r="AR371" s="69"/>
      <c r="AS371" s="69"/>
      <c r="AT371" s="69"/>
      <c r="AU371" s="69"/>
      <c r="AV371" s="69"/>
      <c r="AW371" s="69"/>
      <c r="AX371" s="69"/>
      <c r="AY371" s="69"/>
      <c r="AZ371" s="69"/>
      <c r="BA371" s="69"/>
      <c r="BB371" s="69"/>
      <c r="BC371" s="69"/>
      <c r="BD371" s="69"/>
      <c r="BE371" s="69"/>
      <c r="BF371" s="69"/>
      <c r="BG371" s="69"/>
      <c r="BH371" s="69"/>
      <c r="BI371" s="69"/>
      <c r="BJ371" s="69"/>
      <c r="BK371" s="69"/>
      <c r="BL371" s="69"/>
      <c r="BM371" s="69"/>
      <c r="BN371" s="69"/>
      <c r="BO371" s="69"/>
      <c r="BP371" s="69"/>
      <c r="BQ371" s="69"/>
      <c r="BR371" s="69"/>
      <c r="BS371" s="69"/>
    </row>
    <row r="372" spans="1:71" ht="24" customHeight="1">
      <c r="A372" s="188">
        <v>8</v>
      </c>
      <c r="B372" s="205"/>
      <c r="C372" s="221"/>
      <c r="D372" s="221"/>
      <c r="E372" s="223"/>
      <c r="F372" s="223"/>
      <c r="G372" s="223"/>
      <c r="H372" s="223"/>
      <c r="I372" s="223"/>
      <c r="J372" s="223"/>
      <c r="K372" s="223"/>
      <c r="L372" s="223"/>
      <c r="M372" s="223"/>
      <c r="N372" s="224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  <c r="AA372" s="69"/>
      <c r="AB372" s="69"/>
      <c r="AC372" s="69"/>
      <c r="AD372" s="69"/>
      <c r="AE372" s="69"/>
      <c r="AF372" s="69"/>
      <c r="AG372" s="69"/>
      <c r="AH372" s="69"/>
      <c r="AI372" s="69"/>
      <c r="AJ372" s="69"/>
      <c r="AK372" s="69"/>
      <c r="AL372" s="69"/>
      <c r="AM372" s="69"/>
      <c r="AN372" s="69"/>
      <c r="AO372" s="69"/>
      <c r="AP372" s="69"/>
      <c r="AQ372" s="69"/>
      <c r="AR372" s="69"/>
      <c r="AS372" s="69"/>
      <c r="AT372" s="69"/>
      <c r="AU372" s="69"/>
      <c r="AV372" s="69"/>
      <c r="AW372" s="69"/>
      <c r="AX372" s="69"/>
      <c r="AY372" s="69"/>
      <c r="AZ372" s="69"/>
      <c r="BA372" s="69"/>
      <c r="BB372" s="69"/>
      <c r="BC372" s="69"/>
      <c r="BD372" s="69"/>
      <c r="BE372" s="69"/>
      <c r="BF372" s="69"/>
      <c r="BG372" s="69"/>
      <c r="BH372" s="69"/>
      <c r="BI372" s="69"/>
      <c r="BJ372" s="69"/>
      <c r="BK372" s="69"/>
      <c r="BL372" s="69"/>
      <c r="BM372" s="69"/>
      <c r="BN372" s="69"/>
      <c r="BO372" s="69"/>
      <c r="BP372" s="69"/>
      <c r="BQ372" s="69"/>
      <c r="BR372" s="69"/>
      <c r="BS372" s="69"/>
    </row>
    <row r="373" spans="1:71" ht="24" customHeight="1">
      <c r="A373" s="188">
        <v>9</v>
      </c>
      <c r="B373" s="205"/>
      <c r="C373" s="221"/>
      <c r="D373" s="221"/>
      <c r="E373" s="223"/>
      <c r="F373" s="223"/>
      <c r="G373" s="223"/>
      <c r="H373" s="223"/>
      <c r="I373" s="223"/>
      <c r="J373" s="223"/>
      <c r="K373" s="223"/>
      <c r="L373" s="223"/>
      <c r="M373" s="223"/>
      <c r="N373" s="224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  <c r="AA373" s="69"/>
      <c r="AB373" s="69"/>
      <c r="AC373" s="69"/>
      <c r="AD373" s="69"/>
      <c r="AE373" s="69"/>
      <c r="AF373" s="69"/>
      <c r="AG373" s="69"/>
      <c r="AH373" s="69"/>
      <c r="AI373" s="69"/>
      <c r="AJ373" s="69"/>
      <c r="AK373" s="69"/>
      <c r="AL373" s="69"/>
      <c r="AM373" s="69"/>
      <c r="AN373" s="69"/>
      <c r="AO373" s="69"/>
      <c r="AP373" s="69"/>
      <c r="AQ373" s="69"/>
      <c r="AR373" s="69"/>
      <c r="AS373" s="69"/>
      <c r="AT373" s="69"/>
      <c r="AU373" s="69"/>
      <c r="AV373" s="69"/>
      <c r="AW373" s="69"/>
      <c r="AX373" s="69"/>
      <c r="AY373" s="69"/>
      <c r="AZ373" s="69"/>
      <c r="BA373" s="69"/>
      <c r="BB373" s="69"/>
      <c r="BC373" s="69"/>
      <c r="BD373" s="69"/>
      <c r="BE373" s="69"/>
      <c r="BF373" s="69"/>
      <c r="BG373" s="69"/>
      <c r="BH373" s="69"/>
      <c r="BI373" s="69"/>
      <c r="BJ373" s="69"/>
      <c r="BK373" s="69"/>
      <c r="BL373" s="69"/>
      <c r="BM373" s="69"/>
      <c r="BN373" s="69"/>
      <c r="BO373" s="69"/>
      <c r="BP373" s="69"/>
      <c r="BQ373" s="69"/>
      <c r="BR373" s="69"/>
      <c r="BS373" s="69"/>
    </row>
    <row r="374" spans="1:71" ht="24" customHeight="1">
      <c r="A374" s="188">
        <v>10</v>
      </c>
      <c r="B374" s="205"/>
      <c r="C374" s="221"/>
      <c r="D374" s="221"/>
      <c r="E374" s="223"/>
      <c r="F374" s="223"/>
      <c r="G374" s="223"/>
      <c r="H374" s="223"/>
      <c r="I374" s="223"/>
      <c r="J374" s="223"/>
      <c r="K374" s="223"/>
      <c r="L374" s="223"/>
      <c r="M374" s="223"/>
      <c r="N374" s="224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  <c r="AA374" s="69"/>
      <c r="AB374" s="69"/>
      <c r="AC374" s="69"/>
      <c r="AD374" s="69"/>
      <c r="AE374" s="69"/>
      <c r="AF374" s="69"/>
      <c r="AG374" s="69"/>
      <c r="AH374" s="69"/>
      <c r="AI374" s="69"/>
      <c r="AJ374" s="69"/>
      <c r="AK374" s="69"/>
      <c r="AL374" s="69"/>
      <c r="AM374" s="69"/>
      <c r="AN374" s="69"/>
      <c r="AO374" s="69"/>
      <c r="AP374" s="69"/>
      <c r="AQ374" s="69"/>
      <c r="AR374" s="69"/>
      <c r="AS374" s="69"/>
      <c r="AT374" s="69"/>
      <c r="AU374" s="69"/>
      <c r="AV374" s="69"/>
      <c r="AW374" s="69"/>
      <c r="AX374" s="69"/>
      <c r="AY374" s="69"/>
      <c r="AZ374" s="69"/>
      <c r="BA374" s="69"/>
      <c r="BB374" s="69"/>
      <c r="BC374" s="69"/>
      <c r="BD374" s="69"/>
      <c r="BE374" s="69"/>
      <c r="BF374" s="69"/>
      <c r="BG374" s="69"/>
      <c r="BH374" s="69"/>
      <c r="BI374" s="69"/>
      <c r="BJ374" s="69"/>
      <c r="BK374" s="69"/>
      <c r="BL374" s="69"/>
      <c r="BM374" s="69"/>
      <c r="BN374" s="69"/>
      <c r="BO374" s="69"/>
      <c r="BP374" s="69"/>
      <c r="BQ374" s="69"/>
      <c r="BR374" s="69"/>
      <c r="BS374" s="69"/>
    </row>
    <row r="375" spans="1:71" s="363" customFormat="1" ht="24" customHeight="1">
      <c r="A375" s="188"/>
      <c r="B375" s="205"/>
      <c r="C375" s="221"/>
      <c r="D375" s="221"/>
      <c r="E375" s="450"/>
      <c r="F375" s="450"/>
      <c r="G375" s="450"/>
      <c r="H375" s="450"/>
      <c r="I375" s="450"/>
      <c r="J375" s="450"/>
      <c r="K375" s="450"/>
      <c r="L375" s="450"/>
      <c r="M375" s="450"/>
      <c r="N375" s="451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  <c r="AA375" s="69"/>
      <c r="AB375" s="69"/>
      <c r="AC375" s="69"/>
      <c r="AD375" s="69"/>
      <c r="AE375" s="69"/>
      <c r="AF375" s="69"/>
      <c r="AG375" s="69"/>
      <c r="AH375" s="69"/>
      <c r="AI375" s="69"/>
      <c r="AJ375" s="69"/>
      <c r="AK375" s="69"/>
      <c r="AL375" s="69"/>
      <c r="AM375" s="69"/>
      <c r="AN375" s="69"/>
      <c r="AO375" s="69"/>
      <c r="AP375" s="69"/>
      <c r="AQ375" s="69"/>
      <c r="AR375" s="69"/>
      <c r="AS375" s="69"/>
      <c r="AT375" s="69"/>
      <c r="AU375" s="69"/>
      <c r="AV375" s="69"/>
      <c r="AW375" s="69"/>
      <c r="AX375" s="69"/>
      <c r="AY375" s="69"/>
      <c r="AZ375" s="69"/>
      <c r="BA375" s="69"/>
      <c r="BB375" s="69"/>
      <c r="BC375" s="69"/>
      <c r="BD375" s="69"/>
      <c r="BE375" s="69"/>
      <c r="BF375" s="69"/>
      <c r="BG375" s="69"/>
      <c r="BH375" s="69"/>
      <c r="BI375" s="69"/>
      <c r="BJ375" s="69"/>
      <c r="BK375" s="69"/>
      <c r="BL375" s="69"/>
      <c r="BM375" s="69"/>
      <c r="BN375" s="69"/>
      <c r="BO375" s="69"/>
      <c r="BP375" s="69"/>
      <c r="BQ375" s="69"/>
      <c r="BR375" s="69"/>
      <c r="BS375" s="69"/>
    </row>
    <row r="376" spans="1:71" s="363" customFormat="1" ht="24" customHeight="1">
      <c r="A376" s="188"/>
      <c r="B376" s="205"/>
      <c r="C376" s="221"/>
      <c r="D376" s="221"/>
      <c r="E376" s="450"/>
      <c r="F376" s="450"/>
      <c r="G376" s="450"/>
      <c r="H376" s="450"/>
      <c r="I376" s="450"/>
      <c r="J376" s="450"/>
      <c r="K376" s="450"/>
      <c r="L376" s="450"/>
      <c r="M376" s="450"/>
      <c r="N376" s="451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  <c r="AA376" s="69"/>
      <c r="AB376" s="69"/>
      <c r="AC376" s="69"/>
      <c r="AD376" s="69"/>
      <c r="AE376" s="69"/>
      <c r="AF376" s="69"/>
      <c r="AG376" s="69"/>
      <c r="AH376" s="69"/>
      <c r="AI376" s="69"/>
      <c r="AJ376" s="69"/>
      <c r="AK376" s="69"/>
      <c r="AL376" s="69"/>
      <c r="AM376" s="69"/>
      <c r="AN376" s="69"/>
      <c r="AO376" s="69"/>
      <c r="AP376" s="69"/>
      <c r="AQ376" s="69"/>
      <c r="AR376" s="69"/>
      <c r="AS376" s="69"/>
      <c r="AT376" s="69"/>
      <c r="AU376" s="69"/>
      <c r="AV376" s="69"/>
      <c r="AW376" s="69"/>
      <c r="AX376" s="69"/>
      <c r="AY376" s="69"/>
      <c r="AZ376" s="69"/>
      <c r="BA376" s="69"/>
      <c r="BB376" s="69"/>
      <c r="BC376" s="69"/>
      <c r="BD376" s="69"/>
      <c r="BE376" s="69"/>
      <c r="BF376" s="69"/>
      <c r="BG376" s="69"/>
      <c r="BH376" s="69"/>
      <c r="BI376" s="69"/>
      <c r="BJ376" s="69"/>
      <c r="BK376" s="69"/>
      <c r="BL376" s="69"/>
      <c r="BM376" s="69"/>
      <c r="BN376" s="69"/>
      <c r="BO376" s="69"/>
      <c r="BP376" s="69"/>
      <c r="BQ376" s="69"/>
      <c r="BR376" s="69"/>
      <c r="BS376" s="69"/>
    </row>
    <row r="377" spans="1:71" s="363" customFormat="1" ht="24" customHeight="1">
      <c r="A377" s="188"/>
      <c r="B377" s="205"/>
      <c r="C377" s="221"/>
      <c r="D377" s="221"/>
      <c r="E377" s="450"/>
      <c r="F377" s="450"/>
      <c r="G377" s="450"/>
      <c r="H377" s="450"/>
      <c r="I377" s="450"/>
      <c r="J377" s="450"/>
      <c r="K377" s="450"/>
      <c r="L377" s="450"/>
      <c r="M377" s="450"/>
      <c r="N377" s="451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  <c r="AA377" s="69"/>
      <c r="AB377" s="69"/>
      <c r="AC377" s="69"/>
      <c r="AD377" s="69"/>
      <c r="AE377" s="69"/>
      <c r="AF377" s="69"/>
      <c r="AG377" s="69"/>
      <c r="AH377" s="69"/>
      <c r="AI377" s="69"/>
      <c r="AJ377" s="69"/>
      <c r="AK377" s="69"/>
      <c r="AL377" s="69"/>
      <c r="AM377" s="69"/>
      <c r="AN377" s="69"/>
      <c r="AO377" s="69"/>
      <c r="AP377" s="69"/>
      <c r="AQ377" s="69"/>
      <c r="AR377" s="69"/>
      <c r="AS377" s="69"/>
      <c r="AT377" s="69"/>
      <c r="AU377" s="69"/>
      <c r="AV377" s="69"/>
      <c r="AW377" s="69"/>
      <c r="AX377" s="69"/>
      <c r="AY377" s="69"/>
      <c r="AZ377" s="69"/>
      <c r="BA377" s="69"/>
      <c r="BB377" s="69"/>
      <c r="BC377" s="69"/>
      <c r="BD377" s="69"/>
      <c r="BE377" s="69"/>
      <c r="BF377" s="69"/>
      <c r="BG377" s="69"/>
      <c r="BH377" s="69"/>
      <c r="BI377" s="69"/>
      <c r="BJ377" s="69"/>
      <c r="BK377" s="69"/>
      <c r="BL377" s="69"/>
      <c r="BM377" s="69"/>
      <c r="BN377" s="69"/>
      <c r="BO377" s="69"/>
      <c r="BP377" s="69"/>
      <c r="BQ377" s="69"/>
      <c r="BR377" s="69"/>
      <c r="BS377" s="69"/>
    </row>
    <row r="378" spans="1:71" s="363" customFormat="1" ht="24" customHeight="1">
      <c r="A378" s="188"/>
      <c r="B378" s="205"/>
      <c r="C378" s="221"/>
      <c r="D378" s="221"/>
      <c r="E378" s="450"/>
      <c r="F378" s="450"/>
      <c r="G378" s="450"/>
      <c r="H378" s="450"/>
      <c r="I378" s="450"/>
      <c r="J378" s="450"/>
      <c r="K378" s="450"/>
      <c r="L378" s="450"/>
      <c r="M378" s="450"/>
      <c r="N378" s="451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  <c r="AA378" s="69"/>
      <c r="AB378" s="69"/>
      <c r="AC378" s="69"/>
      <c r="AD378" s="69"/>
      <c r="AE378" s="69"/>
      <c r="AF378" s="69"/>
      <c r="AG378" s="69"/>
      <c r="AH378" s="69"/>
      <c r="AI378" s="69"/>
      <c r="AJ378" s="69"/>
      <c r="AK378" s="69"/>
      <c r="AL378" s="69"/>
      <c r="AM378" s="69"/>
      <c r="AN378" s="69"/>
      <c r="AO378" s="69"/>
      <c r="AP378" s="69"/>
      <c r="AQ378" s="69"/>
      <c r="AR378" s="69"/>
      <c r="AS378" s="69"/>
      <c r="AT378" s="69"/>
      <c r="AU378" s="69"/>
      <c r="AV378" s="69"/>
      <c r="AW378" s="69"/>
      <c r="AX378" s="69"/>
      <c r="AY378" s="69"/>
      <c r="AZ378" s="69"/>
      <c r="BA378" s="69"/>
      <c r="BB378" s="69"/>
      <c r="BC378" s="69"/>
      <c r="BD378" s="69"/>
      <c r="BE378" s="69"/>
      <c r="BF378" s="69"/>
      <c r="BG378" s="69"/>
      <c r="BH378" s="69"/>
      <c r="BI378" s="69"/>
      <c r="BJ378" s="69"/>
      <c r="BK378" s="69"/>
      <c r="BL378" s="69"/>
      <c r="BM378" s="69"/>
      <c r="BN378" s="69"/>
      <c r="BO378" s="69"/>
      <c r="BP378" s="69"/>
      <c r="BQ378" s="69"/>
      <c r="BR378" s="69"/>
      <c r="BS378" s="69"/>
    </row>
    <row r="379" spans="1:71" s="363" customFormat="1" ht="24" customHeight="1">
      <c r="A379" s="188"/>
      <c r="B379" s="205"/>
      <c r="C379" s="221"/>
      <c r="D379" s="221"/>
      <c r="E379" s="450"/>
      <c r="F379" s="450"/>
      <c r="G379" s="450"/>
      <c r="H379" s="450"/>
      <c r="I379" s="450"/>
      <c r="J379" s="450"/>
      <c r="K379" s="450"/>
      <c r="L379" s="450"/>
      <c r="M379" s="450"/>
      <c r="N379" s="451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  <c r="AA379" s="69"/>
      <c r="AB379" s="69"/>
      <c r="AC379" s="69"/>
      <c r="AD379" s="69"/>
      <c r="AE379" s="69"/>
      <c r="AF379" s="69"/>
      <c r="AG379" s="69"/>
      <c r="AH379" s="69"/>
      <c r="AI379" s="69"/>
      <c r="AJ379" s="69"/>
      <c r="AK379" s="69"/>
      <c r="AL379" s="69"/>
      <c r="AM379" s="69"/>
      <c r="AN379" s="69"/>
      <c r="AO379" s="69"/>
      <c r="AP379" s="69"/>
      <c r="AQ379" s="69"/>
      <c r="AR379" s="69"/>
      <c r="AS379" s="69"/>
      <c r="AT379" s="69"/>
      <c r="AU379" s="69"/>
      <c r="AV379" s="69"/>
      <c r="AW379" s="69"/>
      <c r="AX379" s="69"/>
      <c r="AY379" s="69"/>
      <c r="AZ379" s="69"/>
      <c r="BA379" s="69"/>
      <c r="BB379" s="69"/>
      <c r="BC379" s="69"/>
      <c r="BD379" s="69"/>
      <c r="BE379" s="69"/>
      <c r="BF379" s="69"/>
      <c r="BG379" s="69"/>
      <c r="BH379" s="69"/>
      <c r="BI379" s="69"/>
      <c r="BJ379" s="69"/>
      <c r="BK379" s="69"/>
      <c r="BL379" s="69"/>
      <c r="BM379" s="69"/>
      <c r="BN379" s="69"/>
      <c r="BO379" s="69"/>
      <c r="BP379" s="69"/>
      <c r="BQ379" s="69"/>
      <c r="BR379" s="69"/>
      <c r="BS379" s="69"/>
    </row>
    <row r="380" spans="1:71" ht="24" customHeight="1">
      <c r="A380" s="188">
        <v>11</v>
      </c>
      <c r="B380" s="205"/>
      <c r="C380" s="221"/>
      <c r="D380" s="228"/>
      <c r="E380" s="223"/>
      <c r="F380" s="223"/>
      <c r="G380" s="223"/>
      <c r="H380" s="223"/>
      <c r="I380" s="223"/>
      <c r="J380" s="223"/>
      <c r="K380" s="223"/>
      <c r="L380" s="223"/>
      <c r="M380" s="223"/>
      <c r="N380" s="224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  <c r="AA380" s="69"/>
      <c r="AB380" s="69"/>
      <c r="AC380" s="69"/>
      <c r="AD380" s="69"/>
      <c r="AE380" s="69"/>
      <c r="AF380" s="69"/>
      <c r="AG380" s="69"/>
      <c r="AH380" s="69"/>
      <c r="AI380" s="69"/>
      <c r="AJ380" s="69"/>
      <c r="AK380" s="69"/>
      <c r="AL380" s="69"/>
      <c r="AM380" s="69"/>
      <c r="AN380" s="69"/>
      <c r="AO380" s="69"/>
      <c r="AP380" s="69"/>
      <c r="AQ380" s="69"/>
      <c r="AR380" s="69"/>
      <c r="AS380" s="69"/>
      <c r="AT380" s="69"/>
      <c r="AU380" s="69"/>
      <c r="AV380" s="69"/>
      <c r="AW380" s="69"/>
      <c r="AX380" s="69"/>
      <c r="AY380" s="69"/>
      <c r="AZ380" s="69"/>
      <c r="BA380" s="69"/>
      <c r="BB380" s="69"/>
      <c r="BC380" s="69"/>
      <c r="BD380" s="69"/>
      <c r="BE380" s="69"/>
      <c r="BF380" s="69"/>
      <c r="BG380" s="69"/>
      <c r="BH380" s="69"/>
      <c r="BI380" s="69"/>
      <c r="BJ380" s="69"/>
      <c r="BK380" s="69"/>
      <c r="BL380" s="69"/>
      <c r="BM380" s="69"/>
      <c r="BN380" s="69"/>
      <c r="BO380" s="69"/>
      <c r="BP380" s="69"/>
      <c r="BQ380" s="69"/>
      <c r="BR380" s="69"/>
      <c r="BS380" s="69"/>
    </row>
    <row r="381" spans="1:71" ht="24" customHeight="1">
      <c r="A381" s="188">
        <v>12</v>
      </c>
      <c r="B381" s="205"/>
      <c r="C381" s="221"/>
      <c r="D381" s="221"/>
      <c r="E381" s="223"/>
      <c r="F381" s="223"/>
      <c r="G381" s="223"/>
      <c r="H381" s="223"/>
      <c r="I381" s="223"/>
      <c r="J381" s="223"/>
      <c r="K381" s="223"/>
      <c r="L381" s="223"/>
      <c r="M381" s="223"/>
      <c r="N381" s="224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  <c r="AA381" s="69"/>
      <c r="AB381" s="69"/>
      <c r="AC381" s="69"/>
      <c r="AD381" s="69"/>
      <c r="AE381" s="69"/>
      <c r="AF381" s="69"/>
      <c r="AG381" s="69"/>
      <c r="AH381" s="69"/>
      <c r="AI381" s="69"/>
      <c r="AJ381" s="69"/>
      <c r="AK381" s="69"/>
      <c r="AL381" s="69"/>
      <c r="AM381" s="69"/>
      <c r="AN381" s="69"/>
      <c r="AO381" s="69"/>
      <c r="AP381" s="69"/>
      <c r="AQ381" s="69"/>
      <c r="AR381" s="69"/>
      <c r="AS381" s="69"/>
      <c r="AT381" s="69"/>
      <c r="AU381" s="69"/>
      <c r="AV381" s="69"/>
      <c r="AW381" s="69"/>
      <c r="AX381" s="69"/>
      <c r="AY381" s="69"/>
      <c r="AZ381" s="69"/>
      <c r="BA381" s="69"/>
      <c r="BB381" s="69"/>
      <c r="BC381" s="69"/>
      <c r="BD381" s="69"/>
      <c r="BE381" s="69"/>
      <c r="BF381" s="69"/>
      <c r="BG381" s="69"/>
      <c r="BH381" s="69"/>
      <c r="BI381" s="69"/>
      <c r="BJ381" s="69"/>
      <c r="BK381" s="69"/>
      <c r="BL381" s="69"/>
      <c r="BM381" s="69"/>
      <c r="BN381" s="69"/>
      <c r="BO381" s="69"/>
      <c r="BP381" s="69"/>
      <c r="BQ381" s="69"/>
      <c r="BR381" s="69"/>
      <c r="BS381" s="69"/>
    </row>
    <row r="382" spans="1:71" ht="24" customHeight="1">
      <c r="A382" s="188">
        <v>13</v>
      </c>
      <c r="B382" s="205"/>
      <c r="C382" s="221"/>
      <c r="D382" s="221"/>
      <c r="E382" s="223"/>
      <c r="F382" s="223"/>
      <c r="G382" s="223"/>
      <c r="H382" s="223"/>
      <c r="I382" s="223"/>
      <c r="J382" s="223"/>
      <c r="K382" s="223"/>
      <c r="L382" s="223"/>
      <c r="M382" s="223"/>
      <c r="N382" s="224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  <c r="AA382" s="69"/>
      <c r="AB382" s="69"/>
      <c r="AC382" s="69"/>
      <c r="AD382" s="69"/>
      <c r="AE382" s="69"/>
      <c r="AF382" s="69"/>
      <c r="AG382" s="69"/>
      <c r="AH382" s="69"/>
      <c r="AI382" s="69"/>
      <c r="AJ382" s="69"/>
      <c r="AK382" s="69"/>
      <c r="AL382" s="69"/>
      <c r="AM382" s="69"/>
      <c r="AN382" s="69"/>
      <c r="AO382" s="69"/>
      <c r="AP382" s="69"/>
      <c r="AQ382" s="69"/>
      <c r="AR382" s="69"/>
      <c r="AS382" s="69"/>
      <c r="AT382" s="69"/>
      <c r="AU382" s="69"/>
      <c r="AV382" s="69"/>
      <c r="AW382" s="69"/>
      <c r="AX382" s="69"/>
      <c r="AY382" s="69"/>
      <c r="AZ382" s="69"/>
      <c r="BA382" s="69"/>
      <c r="BB382" s="69"/>
      <c r="BC382" s="69"/>
      <c r="BD382" s="69"/>
      <c r="BE382" s="69"/>
      <c r="BF382" s="69"/>
      <c r="BG382" s="69"/>
      <c r="BH382" s="69"/>
      <c r="BI382" s="69"/>
      <c r="BJ382" s="69"/>
      <c r="BK382" s="69"/>
      <c r="BL382" s="69"/>
      <c r="BM382" s="69"/>
      <c r="BN382" s="69"/>
      <c r="BO382" s="69"/>
      <c r="BP382" s="69"/>
      <c r="BQ382" s="69"/>
      <c r="BR382" s="69"/>
      <c r="BS382" s="69"/>
    </row>
    <row r="383" spans="1:71" ht="24" customHeight="1">
      <c r="A383" s="188">
        <v>14</v>
      </c>
      <c r="B383" s="205"/>
      <c r="C383" s="221"/>
      <c r="D383" s="221"/>
      <c r="E383" s="223"/>
      <c r="F383" s="223"/>
      <c r="G383" s="223"/>
      <c r="H383" s="223"/>
      <c r="I383" s="223"/>
      <c r="J383" s="223"/>
      <c r="K383" s="223"/>
      <c r="L383" s="223"/>
      <c r="M383" s="223"/>
      <c r="N383" s="224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  <c r="AA383" s="69"/>
      <c r="AB383" s="69"/>
      <c r="AC383" s="69"/>
      <c r="AD383" s="69"/>
      <c r="AE383" s="69"/>
      <c r="AF383" s="69"/>
      <c r="AG383" s="69"/>
      <c r="AH383" s="69"/>
      <c r="AI383" s="69"/>
      <c r="AJ383" s="69"/>
      <c r="AK383" s="69"/>
      <c r="AL383" s="69"/>
      <c r="AM383" s="69"/>
      <c r="AN383" s="69"/>
      <c r="AO383" s="69"/>
      <c r="AP383" s="69"/>
      <c r="AQ383" s="69"/>
      <c r="AR383" s="69"/>
      <c r="AS383" s="69"/>
      <c r="AT383" s="69"/>
      <c r="AU383" s="69"/>
      <c r="AV383" s="69"/>
      <c r="AW383" s="69"/>
      <c r="AX383" s="69"/>
      <c r="AY383" s="69"/>
      <c r="AZ383" s="69"/>
      <c r="BA383" s="69"/>
      <c r="BB383" s="69"/>
      <c r="BC383" s="69"/>
      <c r="BD383" s="69"/>
      <c r="BE383" s="69"/>
      <c r="BF383" s="69"/>
      <c r="BG383" s="69"/>
      <c r="BH383" s="69"/>
      <c r="BI383" s="69"/>
      <c r="BJ383" s="69"/>
      <c r="BK383" s="69"/>
      <c r="BL383" s="69"/>
      <c r="BM383" s="69"/>
      <c r="BN383" s="69"/>
      <c r="BO383" s="69"/>
      <c r="BP383" s="69"/>
      <c r="BQ383" s="69"/>
      <c r="BR383" s="69"/>
      <c r="BS383" s="69"/>
    </row>
    <row r="384" spans="1:71" ht="24" customHeight="1">
      <c r="A384" s="188">
        <v>15</v>
      </c>
      <c r="B384" s="230"/>
      <c r="C384" s="221"/>
      <c r="D384" s="222"/>
      <c r="E384" s="223"/>
      <c r="F384" s="223"/>
      <c r="G384" s="223"/>
      <c r="H384" s="223"/>
      <c r="I384" s="223"/>
      <c r="J384" s="223"/>
      <c r="K384" s="223"/>
      <c r="L384" s="223"/>
      <c r="M384" s="223"/>
      <c r="N384" s="224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  <c r="AA384" s="69"/>
      <c r="AB384" s="69"/>
      <c r="AC384" s="69"/>
      <c r="AD384" s="69"/>
      <c r="AE384" s="69"/>
      <c r="AF384" s="69"/>
      <c r="AG384" s="69"/>
      <c r="AH384" s="69"/>
      <c r="AI384" s="69"/>
      <c r="AJ384" s="69"/>
      <c r="AK384" s="69"/>
      <c r="AL384" s="69"/>
      <c r="AM384" s="69"/>
      <c r="AN384" s="69"/>
      <c r="AO384" s="69"/>
      <c r="AP384" s="69"/>
      <c r="AQ384" s="69"/>
      <c r="AR384" s="69"/>
      <c r="AS384" s="69"/>
      <c r="AT384" s="69"/>
      <c r="AU384" s="69"/>
      <c r="AV384" s="69"/>
      <c r="AW384" s="69"/>
      <c r="AX384" s="69"/>
      <c r="AY384" s="69"/>
      <c r="AZ384" s="69"/>
      <c r="BA384" s="69"/>
      <c r="BB384" s="69"/>
      <c r="BC384" s="69"/>
      <c r="BD384" s="69"/>
      <c r="BE384" s="69"/>
      <c r="BF384" s="69"/>
      <c r="BG384" s="69"/>
      <c r="BH384" s="69"/>
      <c r="BI384" s="69"/>
      <c r="BJ384" s="69"/>
      <c r="BK384" s="69"/>
      <c r="BL384" s="69"/>
      <c r="BM384" s="69"/>
      <c r="BN384" s="69"/>
      <c r="BO384" s="69"/>
      <c r="BP384" s="69"/>
      <c r="BQ384" s="69"/>
      <c r="BR384" s="69"/>
      <c r="BS384" s="69"/>
    </row>
    <row r="385" spans="1:71" ht="24" customHeight="1">
      <c r="A385" s="188">
        <v>16</v>
      </c>
      <c r="B385" s="230"/>
      <c r="C385" s="221"/>
      <c r="D385" s="222"/>
      <c r="E385" s="223"/>
      <c r="F385" s="223"/>
      <c r="G385" s="223"/>
      <c r="H385" s="223"/>
      <c r="I385" s="223"/>
      <c r="J385" s="223"/>
      <c r="K385" s="223"/>
      <c r="L385" s="223"/>
      <c r="M385" s="223"/>
      <c r="N385" s="224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  <c r="AA385" s="69"/>
      <c r="AB385" s="69"/>
      <c r="AC385" s="69"/>
      <c r="AD385" s="69"/>
      <c r="AE385" s="69"/>
      <c r="AF385" s="69"/>
      <c r="AG385" s="69"/>
      <c r="AH385" s="69"/>
      <c r="AI385" s="69"/>
      <c r="AJ385" s="69"/>
      <c r="AK385" s="69"/>
      <c r="AL385" s="69"/>
      <c r="AM385" s="69"/>
      <c r="AN385" s="69"/>
      <c r="AO385" s="69"/>
      <c r="AP385" s="69"/>
      <c r="AQ385" s="69"/>
      <c r="AR385" s="69"/>
      <c r="AS385" s="69"/>
      <c r="AT385" s="69"/>
      <c r="AU385" s="69"/>
      <c r="AV385" s="69"/>
      <c r="AW385" s="69"/>
      <c r="AX385" s="69"/>
      <c r="AY385" s="69"/>
      <c r="AZ385" s="69"/>
      <c r="BA385" s="69"/>
      <c r="BB385" s="69"/>
      <c r="BC385" s="69"/>
      <c r="BD385" s="69"/>
      <c r="BE385" s="69"/>
      <c r="BF385" s="69"/>
      <c r="BG385" s="69"/>
      <c r="BH385" s="69"/>
      <c r="BI385" s="69"/>
      <c r="BJ385" s="69"/>
      <c r="BK385" s="69"/>
      <c r="BL385" s="69"/>
      <c r="BM385" s="69"/>
      <c r="BN385" s="69"/>
      <c r="BO385" s="69"/>
      <c r="BP385" s="69"/>
      <c r="BQ385" s="69"/>
      <c r="BR385" s="69"/>
      <c r="BS385" s="69"/>
    </row>
    <row r="386" spans="1:71" ht="24" customHeight="1">
      <c r="A386" s="188">
        <v>17</v>
      </c>
      <c r="B386" s="230"/>
      <c r="C386" s="221"/>
      <c r="D386" s="222"/>
      <c r="E386" s="223"/>
      <c r="F386" s="223"/>
      <c r="G386" s="223"/>
      <c r="H386" s="223"/>
      <c r="I386" s="223"/>
      <c r="J386" s="223"/>
      <c r="K386" s="223"/>
      <c r="L386" s="223"/>
      <c r="M386" s="223"/>
      <c r="N386" s="224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  <c r="AA386" s="69"/>
      <c r="AB386" s="69"/>
      <c r="AC386" s="69"/>
      <c r="AD386" s="69"/>
      <c r="AE386" s="69"/>
      <c r="AF386" s="69"/>
      <c r="AG386" s="69"/>
      <c r="AH386" s="69"/>
      <c r="AI386" s="69"/>
      <c r="AJ386" s="69"/>
      <c r="AK386" s="69"/>
      <c r="AL386" s="69"/>
      <c r="AM386" s="69"/>
      <c r="AN386" s="69"/>
      <c r="AO386" s="69"/>
      <c r="AP386" s="69"/>
      <c r="AQ386" s="69"/>
      <c r="AR386" s="69"/>
      <c r="AS386" s="69"/>
      <c r="AT386" s="69"/>
      <c r="AU386" s="69"/>
      <c r="AV386" s="69"/>
      <c r="AW386" s="69"/>
      <c r="AX386" s="69"/>
      <c r="AY386" s="69"/>
      <c r="AZ386" s="69"/>
      <c r="BA386" s="69"/>
      <c r="BB386" s="69"/>
      <c r="BC386" s="69"/>
      <c r="BD386" s="69"/>
      <c r="BE386" s="69"/>
      <c r="BF386" s="69"/>
      <c r="BG386" s="69"/>
      <c r="BH386" s="69"/>
      <c r="BI386" s="69"/>
      <c r="BJ386" s="69"/>
      <c r="BK386" s="69"/>
      <c r="BL386" s="69"/>
      <c r="BM386" s="69"/>
      <c r="BN386" s="69"/>
      <c r="BO386" s="69"/>
      <c r="BP386" s="69"/>
      <c r="BQ386" s="69"/>
      <c r="BR386" s="69"/>
      <c r="BS386" s="69"/>
    </row>
    <row r="387" spans="1:71" ht="24" customHeight="1">
      <c r="A387" s="188">
        <v>18</v>
      </c>
      <c r="B387" s="230"/>
      <c r="C387" s="221"/>
      <c r="D387" s="222"/>
      <c r="E387" s="223"/>
      <c r="F387" s="223"/>
      <c r="G387" s="223"/>
      <c r="H387" s="223"/>
      <c r="I387" s="223"/>
      <c r="J387" s="223"/>
      <c r="K387" s="223"/>
      <c r="L387" s="223"/>
      <c r="M387" s="223"/>
      <c r="N387" s="224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  <c r="AA387" s="69"/>
      <c r="AB387" s="69"/>
      <c r="AC387" s="69"/>
      <c r="AD387" s="69"/>
      <c r="AE387" s="69"/>
      <c r="AF387" s="69"/>
      <c r="AG387" s="69"/>
      <c r="AH387" s="69"/>
      <c r="AI387" s="69"/>
      <c r="AJ387" s="69"/>
      <c r="AK387" s="69"/>
      <c r="AL387" s="69"/>
      <c r="AM387" s="69"/>
      <c r="AN387" s="69"/>
      <c r="AO387" s="69"/>
      <c r="AP387" s="69"/>
      <c r="AQ387" s="69"/>
      <c r="AR387" s="69"/>
      <c r="AS387" s="69"/>
      <c r="AT387" s="69"/>
      <c r="AU387" s="69"/>
      <c r="AV387" s="69"/>
      <c r="AW387" s="69"/>
      <c r="AX387" s="69"/>
      <c r="AY387" s="69"/>
      <c r="AZ387" s="69"/>
      <c r="BA387" s="69"/>
      <c r="BB387" s="69"/>
      <c r="BC387" s="69"/>
      <c r="BD387" s="69"/>
      <c r="BE387" s="69"/>
      <c r="BF387" s="69"/>
      <c r="BG387" s="69"/>
      <c r="BH387" s="69"/>
      <c r="BI387" s="69"/>
      <c r="BJ387" s="69"/>
      <c r="BK387" s="69"/>
      <c r="BL387" s="69"/>
      <c r="BM387" s="69"/>
      <c r="BN387" s="69"/>
      <c r="BO387" s="69"/>
      <c r="BP387" s="69"/>
      <c r="BQ387" s="69"/>
      <c r="BR387" s="69"/>
      <c r="BS387" s="69"/>
    </row>
    <row r="388" spans="1:71" ht="24" customHeight="1">
      <c r="A388" s="189">
        <v>19</v>
      </c>
      <c r="B388" s="230"/>
      <c r="C388" s="221"/>
      <c r="D388" s="222"/>
      <c r="E388" s="223"/>
      <c r="F388" s="223"/>
      <c r="G388" s="223"/>
      <c r="H388" s="223"/>
      <c r="I388" s="223"/>
      <c r="J388" s="223"/>
      <c r="K388" s="223"/>
      <c r="L388" s="223"/>
      <c r="M388" s="223"/>
      <c r="N388" s="224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  <c r="AA388" s="69"/>
      <c r="AB388" s="69"/>
      <c r="AC388" s="69"/>
      <c r="AD388" s="69"/>
      <c r="AE388" s="69"/>
      <c r="AF388" s="69"/>
      <c r="AG388" s="69"/>
      <c r="AH388" s="69"/>
      <c r="AI388" s="69"/>
      <c r="AJ388" s="69"/>
      <c r="AK388" s="69"/>
      <c r="AL388" s="69"/>
      <c r="AM388" s="69"/>
      <c r="AN388" s="69"/>
      <c r="AO388" s="69"/>
      <c r="AP388" s="69"/>
      <c r="AQ388" s="69"/>
      <c r="AR388" s="69"/>
      <c r="AS388" s="69"/>
      <c r="AT388" s="69"/>
      <c r="AU388" s="69"/>
      <c r="AV388" s="69"/>
      <c r="AW388" s="69"/>
      <c r="AX388" s="69"/>
      <c r="AY388" s="69"/>
      <c r="AZ388" s="69"/>
      <c r="BA388" s="69"/>
      <c r="BB388" s="69"/>
      <c r="BC388" s="69"/>
      <c r="BD388" s="69"/>
      <c r="BE388" s="69"/>
      <c r="BF388" s="69"/>
      <c r="BG388" s="69"/>
      <c r="BH388" s="69"/>
      <c r="BI388" s="69"/>
      <c r="BJ388" s="69"/>
      <c r="BK388" s="69"/>
      <c r="BL388" s="69"/>
      <c r="BM388" s="69"/>
      <c r="BN388" s="69"/>
      <c r="BO388" s="69"/>
      <c r="BP388" s="69"/>
      <c r="BQ388" s="69"/>
      <c r="BR388" s="69"/>
      <c r="BS388" s="69"/>
    </row>
    <row r="389" spans="1:71" ht="24" customHeight="1" thickBot="1">
      <c r="A389" s="190">
        <v>20</v>
      </c>
      <c r="B389" s="231"/>
      <c r="C389" s="232"/>
      <c r="D389" s="233"/>
      <c r="E389" s="234"/>
      <c r="F389" s="234"/>
      <c r="G389" s="234"/>
      <c r="H389" s="234"/>
      <c r="I389" s="234"/>
      <c r="J389" s="234"/>
      <c r="K389" s="234"/>
      <c r="L389" s="234"/>
      <c r="M389" s="234"/>
      <c r="N389" s="235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  <c r="AA389" s="69"/>
      <c r="AB389" s="69"/>
      <c r="AC389" s="69"/>
      <c r="AD389" s="69"/>
      <c r="AE389" s="69"/>
      <c r="AF389" s="69"/>
      <c r="AG389" s="69"/>
      <c r="AH389" s="69"/>
      <c r="AI389" s="69"/>
      <c r="AJ389" s="69"/>
      <c r="AK389" s="69"/>
      <c r="AL389" s="69"/>
      <c r="AM389" s="69"/>
      <c r="AN389" s="69"/>
      <c r="AO389" s="69"/>
      <c r="AP389" s="69"/>
      <c r="AQ389" s="69"/>
      <c r="AR389" s="69"/>
      <c r="AS389" s="69"/>
      <c r="AT389" s="69"/>
      <c r="AU389" s="69"/>
      <c r="AV389" s="69"/>
      <c r="AW389" s="69"/>
      <c r="AX389" s="69"/>
      <c r="AY389" s="69"/>
      <c r="AZ389" s="69"/>
      <c r="BA389" s="69"/>
      <c r="BB389" s="69"/>
      <c r="BC389" s="69"/>
      <c r="BD389" s="69"/>
      <c r="BE389" s="69"/>
      <c r="BF389" s="69"/>
      <c r="BG389" s="69"/>
      <c r="BH389" s="69"/>
      <c r="BI389" s="69"/>
      <c r="BJ389" s="69"/>
      <c r="BK389" s="69"/>
      <c r="BL389" s="69"/>
      <c r="BM389" s="69"/>
      <c r="BN389" s="69"/>
      <c r="BO389" s="69"/>
      <c r="BP389" s="69"/>
      <c r="BQ389" s="69"/>
      <c r="BR389" s="69"/>
      <c r="BS389" s="69"/>
    </row>
    <row r="390" spans="1:71" ht="24" customHeight="1" thickBot="1">
      <c r="A390" s="191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  <c r="AA390" s="69"/>
      <c r="AB390" s="69"/>
      <c r="AC390" s="69"/>
      <c r="AD390" s="69"/>
      <c r="AE390" s="69"/>
      <c r="AF390" s="69"/>
      <c r="AG390" s="69"/>
      <c r="AH390" s="69"/>
      <c r="AI390" s="69"/>
      <c r="AJ390" s="69"/>
      <c r="AK390" s="69"/>
      <c r="AL390" s="69"/>
      <c r="AM390" s="69"/>
      <c r="AN390" s="69"/>
      <c r="AO390" s="69"/>
      <c r="AP390" s="69"/>
      <c r="AQ390" s="69"/>
      <c r="AR390" s="69"/>
      <c r="AS390" s="69"/>
      <c r="AT390" s="69"/>
      <c r="AU390" s="69"/>
      <c r="AV390" s="69"/>
      <c r="AW390" s="69"/>
      <c r="AX390" s="69"/>
      <c r="AY390" s="69"/>
      <c r="AZ390" s="69"/>
      <c r="BA390" s="69"/>
      <c r="BB390" s="69"/>
      <c r="BC390" s="69"/>
      <c r="BD390" s="69"/>
      <c r="BE390" s="69"/>
      <c r="BF390" s="69"/>
      <c r="BG390" s="69"/>
      <c r="BH390" s="69"/>
      <c r="BI390" s="69"/>
      <c r="BJ390" s="69"/>
      <c r="BK390" s="69"/>
      <c r="BL390" s="69"/>
      <c r="BM390" s="69"/>
      <c r="BN390" s="69"/>
      <c r="BO390" s="69"/>
      <c r="BP390" s="69"/>
      <c r="BQ390" s="69"/>
      <c r="BR390" s="69"/>
      <c r="BS390" s="69"/>
    </row>
    <row r="391" spans="1:71" ht="24" customHeight="1">
      <c r="A391" s="192" t="s">
        <v>48</v>
      </c>
      <c r="B391" s="236"/>
      <c r="C391" s="236"/>
      <c r="D391" s="236"/>
      <c r="E391" s="236"/>
      <c r="F391" s="237"/>
      <c r="G391" s="567" t="s">
        <v>49</v>
      </c>
      <c r="H391" s="568"/>
      <c r="I391" s="568"/>
      <c r="J391" s="568"/>
      <c r="K391" s="568"/>
      <c r="L391" s="568"/>
      <c r="M391" s="568"/>
      <c r="N391" s="5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  <c r="AA391" s="69"/>
      <c r="AB391" s="69"/>
      <c r="AC391" s="69"/>
      <c r="AD391" s="69"/>
      <c r="AE391" s="69"/>
      <c r="AF391" s="69"/>
      <c r="AG391" s="69"/>
      <c r="AH391" s="69"/>
      <c r="AI391" s="69"/>
      <c r="AJ391" s="69"/>
      <c r="AK391" s="69"/>
      <c r="AL391" s="69"/>
      <c r="AM391" s="69"/>
      <c r="AN391" s="69"/>
      <c r="AO391" s="69"/>
      <c r="AP391" s="69"/>
      <c r="AQ391" s="69"/>
      <c r="AR391" s="69"/>
      <c r="AS391" s="69"/>
      <c r="AT391" s="69"/>
      <c r="AU391" s="69"/>
      <c r="AV391" s="69"/>
      <c r="AW391" s="69"/>
      <c r="AX391" s="69"/>
      <c r="AY391" s="69"/>
      <c r="AZ391" s="69"/>
      <c r="BA391" s="69"/>
      <c r="BB391" s="69"/>
      <c r="BC391" s="69"/>
      <c r="BD391" s="69"/>
      <c r="BE391" s="69"/>
      <c r="BF391" s="69"/>
      <c r="BG391" s="69"/>
      <c r="BH391" s="69"/>
      <c r="BI391" s="69"/>
      <c r="BJ391" s="69"/>
      <c r="BK391" s="69"/>
      <c r="BL391" s="69"/>
      <c r="BM391" s="69"/>
      <c r="BN391" s="69"/>
      <c r="BO391" s="69"/>
      <c r="BP391" s="69"/>
      <c r="BQ391" s="69"/>
      <c r="BR391" s="69"/>
      <c r="BS391" s="69"/>
    </row>
    <row r="392" spans="1:71" ht="24" customHeight="1">
      <c r="A392" s="193" t="s">
        <v>51</v>
      </c>
      <c r="B392" s="240" t="s">
        <v>21</v>
      </c>
      <c r="C392" s="241" t="s">
        <v>22</v>
      </c>
      <c r="D392" s="241" t="s">
        <v>23</v>
      </c>
      <c r="E392" s="242" t="s">
        <v>52</v>
      </c>
      <c r="F392" s="243"/>
      <c r="G392" s="244" t="s">
        <v>51</v>
      </c>
      <c r="H392" s="240" t="s">
        <v>53</v>
      </c>
      <c r="I392" s="544" t="s">
        <v>22</v>
      </c>
      <c r="J392" s="545"/>
      <c r="K392" s="546"/>
      <c r="L392" s="547" t="s">
        <v>23</v>
      </c>
      <c r="M392" s="548"/>
      <c r="N392" s="245" t="s">
        <v>52</v>
      </c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  <c r="AA392" s="69"/>
      <c r="AB392" s="69"/>
      <c r="AC392" s="69"/>
      <c r="AD392" s="69"/>
      <c r="AE392" s="69"/>
      <c r="AF392" s="69"/>
      <c r="AG392" s="69"/>
      <c r="AH392" s="69"/>
      <c r="AI392" s="69"/>
      <c r="AJ392" s="69"/>
      <c r="AK392" s="69"/>
      <c r="AL392" s="69"/>
      <c r="AM392" s="69"/>
      <c r="AN392" s="69"/>
      <c r="AO392" s="69"/>
      <c r="AP392" s="69"/>
      <c r="AQ392" s="69"/>
      <c r="AR392" s="69"/>
      <c r="AS392" s="69"/>
      <c r="AT392" s="69"/>
      <c r="AU392" s="69"/>
      <c r="AV392" s="69"/>
      <c r="AW392" s="69"/>
      <c r="AX392" s="69"/>
      <c r="AY392" s="69"/>
      <c r="AZ392" s="69"/>
      <c r="BA392" s="69"/>
      <c r="BB392" s="69"/>
      <c r="BC392" s="69"/>
      <c r="BD392" s="69"/>
      <c r="BE392" s="69"/>
      <c r="BF392" s="69"/>
      <c r="BG392" s="69"/>
      <c r="BH392" s="69"/>
      <c r="BI392" s="69"/>
      <c r="BJ392" s="69"/>
      <c r="BK392" s="69"/>
      <c r="BL392" s="69"/>
      <c r="BM392" s="69"/>
      <c r="BN392" s="69"/>
      <c r="BO392" s="69"/>
      <c r="BP392" s="69"/>
      <c r="BQ392" s="69"/>
      <c r="BR392" s="69"/>
      <c r="BS392" s="69"/>
    </row>
    <row r="393" spans="1:71" ht="24" customHeight="1">
      <c r="A393" s="194" t="s">
        <v>54</v>
      </c>
      <c r="B393" s="223"/>
      <c r="C393" s="223"/>
      <c r="D393" s="223"/>
      <c r="E393" s="196"/>
      <c r="F393" s="246"/>
      <c r="G393" s="194" t="s">
        <v>54</v>
      </c>
      <c r="H393" s="223"/>
      <c r="I393" s="544"/>
      <c r="J393" s="545"/>
      <c r="K393" s="546"/>
      <c r="L393" s="547"/>
      <c r="M393" s="548"/>
      <c r="N393" s="247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  <c r="AA393" s="69"/>
      <c r="AB393" s="69"/>
      <c r="AC393" s="69"/>
      <c r="AD393" s="69"/>
      <c r="AE393" s="69"/>
      <c r="AF393" s="69"/>
      <c r="AG393" s="69"/>
      <c r="AH393" s="69"/>
      <c r="AI393" s="69"/>
      <c r="AJ393" s="69"/>
      <c r="AK393" s="69"/>
      <c r="AL393" s="69"/>
      <c r="AM393" s="69"/>
      <c r="AN393" s="69"/>
      <c r="AO393" s="69"/>
      <c r="AP393" s="69"/>
      <c r="AQ393" s="69"/>
      <c r="AR393" s="69"/>
      <c r="AS393" s="69"/>
      <c r="AT393" s="69"/>
      <c r="AU393" s="69"/>
      <c r="AV393" s="69"/>
      <c r="AW393" s="69"/>
      <c r="AX393" s="69"/>
      <c r="AY393" s="69"/>
      <c r="AZ393" s="69"/>
      <c r="BA393" s="69"/>
      <c r="BB393" s="69"/>
      <c r="BC393" s="69"/>
      <c r="BD393" s="69"/>
      <c r="BE393" s="69"/>
      <c r="BF393" s="69"/>
      <c r="BG393" s="69"/>
      <c r="BH393" s="69"/>
      <c r="BI393" s="69"/>
      <c r="BJ393" s="69"/>
      <c r="BK393" s="69"/>
      <c r="BL393" s="69"/>
      <c r="BM393" s="69"/>
      <c r="BN393" s="69"/>
      <c r="BO393" s="69"/>
      <c r="BP393" s="69"/>
      <c r="BQ393" s="69"/>
      <c r="BR393" s="69"/>
      <c r="BS393" s="69"/>
    </row>
    <row r="394" spans="1:71" ht="24" customHeight="1">
      <c r="A394" s="194" t="s">
        <v>57</v>
      </c>
      <c r="B394" s="223"/>
      <c r="C394" s="223"/>
      <c r="D394" s="223"/>
      <c r="E394" s="196"/>
      <c r="F394" s="246"/>
      <c r="G394" s="194" t="s">
        <v>57</v>
      </c>
      <c r="H394" s="223"/>
      <c r="I394" s="544"/>
      <c r="J394" s="545"/>
      <c r="K394" s="546"/>
      <c r="L394" s="547"/>
      <c r="M394" s="548"/>
      <c r="N394" s="247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  <c r="AD394" s="69"/>
      <c r="AE394" s="69"/>
      <c r="AF394" s="69"/>
      <c r="AG394" s="69"/>
      <c r="AH394" s="69"/>
      <c r="AI394" s="69"/>
      <c r="AJ394" s="69"/>
      <c r="AK394" s="69"/>
      <c r="AL394" s="69"/>
      <c r="AM394" s="69"/>
      <c r="AN394" s="69"/>
      <c r="AO394" s="69"/>
      <c r="AP394" s="69"/>
      <c r="AQ394" s="69"/>
      <c r="AR394" s="69"/>
      <c r="AS394" s="69"/>
      <c r="AT394" s="69"/>
      <c r="AU394" s="69"/>
      <c r="AV394" s="69"/>
      <c r="AW394" s="69"/>
      <c r="AX394" s="69"/>
      <c r="AY394" s="69"/>
      <c r="AZ394" s="69"/>
      <c r="BA394" s="69"/>
      <c r="BB394" s="69"/>
      <c r="BC394" s="69"/>
      <c r="BD394" s="69"/>
      <c r="BE394" s="69"/>
      <c r="BF394" s="69"/>
      <c r="BG394" s="69"/>
      <c r="BH394" s="69"/>
      <c r="BI394" s="69"/>
      <c r="BJ394" s="69"/>
      <c r="BK394" s="69"/>
      <c r="BL394" s="69"/>
      <c r="BM394" s="69"/>
      <c r="BN394" s="69"/>
      <c r="BO394" s="69"/>
      <c r="BP394" s="69"/>
      <c r="BQ394" s="69"/>
      <c r="BR394" s="69"/>
      <c r="BS394" s="69"/>
    </row>
    <row r="395" spans="1:71" ht="24" customHeight="1">
      <c r="A395" s="194" t="s">
        <v>59</v>
      </c>
      <c r="B395" s="223"/>
      <c r="C395" s="460" t="s">
        <v>302</v>
      </c>
      <c r="D395" s="223"/>
      <c r="E395" s="196"/>
      <c r="F395" s="246"/>
      <c r="G395" s="194" t="s">
        <v>59</v>
      </c>
      <c r="H395" s="223"/>
      <c r="I395" s="573" t="s">
        <v>302</v>
      </c>
      <c r="J395" s="574" t="s">
        <v>302</v>
      </c>
      <c r="K395" s="575" t="s">
        <v>302</v>
      </c>
      <c r="L395" s="547"/>
      <c r="M395" s="548"/>
      <c r="N395" s="247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  <c r="AC395" s="69"/>
      <c r="AD395" s="69"/>
      <c r="AE395" s="69"/>
      <c r="AF395" s="69"/>
      <c r="AG395" s="69"/>
      <c r="AH395" s="69"/>
      <c r="AI395" s="69"/>
      <c r="AJ395" s="69"/>
      <c r="AK395" s="69"/>
      <c r="AL395" s="69"/>
      <c r="AM395" s="69"/>
      <c r="AN395" s="69"/>
      <c r="AO395" s="69"/>
      <c r="AP395" s="69"/>
      <c r="AQ395" s="69"/>
      <c r="AR395" s="69"/>
      <c r="AS395" s="69"/>
      <c r="AT395" s="69"/>
      <c r="AU395" s="69"/>
      <c r="AV395" s="69"/>
      <c r="AW395" s="69"/>
      <c r="AX395" s="69"/>
      <c r="AY395" s="69"/>
      <c r="AZ395" s="69"/>
      <c r="BA395" s="69"/>
      <c r="BB395" s="69"/>
      <c r="BC395" s="69"/>
      <c r="BD395" s="69"/>
      <c r="BE395" s="69"/>
      <c r="BF395" s="69"/>
      <c r="BG395" s="69"/>
      <c r="BH395" s="69"/>
      <c r="BI395" s="69"/>
      <c r="BJ395" s="69"/>
      <c r="BK395" s="69"/>
      <c r="BL395" s="69"/>
      <c r="BM395" s="69"/>
      <c r="BN395" s="69"/>
      <c r="BO395" s="69"/>
      <c r="BP395" s="69"/>
      <c r="BQ395" s="69"/>
      <c r="BR395" s="69"/>
      <c r="BS395" s="69"/>
    </row>
    <row r="396" spans="1:71" ht="24" customHeight="1">
      <c r="A396" s="194" t="s">
        <v>61</v>
      </c>
      <c r="B396" s="223"/>
      <c r="C396" s="223"/>
      <c r="D396" s="223"/>
      <c r="E396" s="196"/>
      <c r="F396" s="246"/>
      <c r="G396" s="194" t="s">
        <v>61</v>
      </c>
      <c r="H396" s="223"/>
      <c r="I396" s="544"/>
      <c r="J396" s="545"/>
      <c r="K396" s="546"/>
      <c r="L396" s="547"/>
      <c r="M396" s="548"/>
      <c r="N396" s="247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  <c r="AC396" s="69"/>
      <c r="AD396" s="69"/>
      <c r="AE396" s="69"/>
      <c r="AF396" s="69"/>
      <c r="AG396" s="69"/>
      <c r="AH396" s="69"/>
      <c r="AI396" s="69"/>
      <c r="AJ396" s="69"/>
      <c r="AK396" s="69"/>
      <c r="AL396" s="69"/>
      <c r="AM396" s="69"/>
      <c r="AN396" s="69"/>
      <c r="AO396" s="69"/>
      <c r="AP396" s="69"/>
      <c r="AQ396" s="69"/>
      <c r="AR396" s="69"/>
      <c r="AS396" s="69"/>
      <c r="AT396" s="69"/>
      <c r="AU396" s="69"/>
      <c r="AV396" s="69"/>
      <c r="AW396" s="69"/>
      <c r="AX396" s="69"/>
      <c r="AY396" s="69"/>
      <c r="AZ396" s="69"/>
      <c r="BA396" s="69"/>
      <c r="BB396" s="69"/>
      <c r="BC396" s="69"/>
      <c r="BD396" s="69"/>
      <c r="BE396" s="69"/>
      <c r="BF396" s="69"/>
      <c r="BG396" s="69"/>
      <c r="BH396" s="69"/>
      <c r="BI396" s="69"/>
      <c r="BJ396" s="69"/>
      <c r="BK396" s="69"/>
      <c r="BL396" s="69"/>
      <c r="BM396" s="69"/>
      <c r="BN396" s="69"/>
      <c r="BO396" s="69"/>
      <c r="BP396" s="69"/>
      <c r="BQ396" s="69"/>
      <c r="BR396" s="69"/>
      <c r="BS396" s="69"/>
    </row>
    <row r="397" spans="1:71" ht="24" customHeight="1">
      <c r="A397" s="194" t="s">
        <v>62</v>
      </c>
      <c r="B397" s="223"/>
      <c r="C397" s="223"/>
      <c r="D397" s="223"/>
      <c r="E397" s="196"/>
      <c r="F397" s="246"/>
      <c r="G397" s="194" t="s">
        <v>62</v>
      </c>
      <c r="H397" s="223"/>
      <c r="I397" s="544"/>
      <c r="J397" s="545"/>
      <c r="K397" s="546"/>
      <c r="L397" s="547"/>
      <c r="M397" s="548"/>
      <c r="N397" s="247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  <c r="AA397" s="69"/>
      <c r="AB397" s="69"/>
      <c r="AC397" s="69"/>
      <c r="AD397" s="69"/>
      <c r="AE397" s="69"/>
      <c r="AF397" s="69"/>
      <c r="AG397" s="69"/>
      <c r="AH397" s="69"/>
      <c r="AI397" s="69"/>
      <c r="AJ397" s="69"/>
      <c r="AK397" s="69"/>
      <c r="AL397" s="69"/>
      <c r="AM397" s="69"/>
      <c r="AN397" s="69"/>
      <c r="AO397" s="69"/>
      <c r="AP397" s="69"/>
      <c r="AQ397" s="69"/>
      <c r="AR397" s="69"/>
      <c r="AS397" s="69"/>
      <c r="AT397" s="69"/>
      <c r="AU397" s="69"/>
      <c r="AV397" s="69"/>
      <c r="AW397" s="69"/>
      <c r="AX397" s="69"/>
      <c r="AY397" s="69"/>
      <c r="AZ397" s="69"/>
      <c r="BA397" s="69"/>
      <c r="BB397" s="69"/>
      <c r="BC397" s="69"/>
      <c r="BD397" s="69"/>
      <c r="BE397" s="69"/>
      <c r="BF397" s="69"/>
      <c r="BG397" s="69"/>
      <c r="BH397" s="69"/>
      <c r="BI397" s="69"/>
      <c r="BJ397" s="69"/>
      <c r="BK397" s="69"/>
      <c r="BL397" s="69"/>
      <c r="BM397" s="69"/>
      <c r="BN397" s="69"/>
      <c r="BO397" s="69"/>
      <c r="BP397" s="69"/>
      <c r="BQ397" s="69"/>
      <c r="BR397" s="69"/>
      <c r="BS397" s="69"/>
    </row>
    <row r="398" spans="1:71" ht="24" customHeight="1">
      <c r="A398" s="194" t="s">
        <v>63</v>
      </c>
      <c r="B398" s="223"/>
      <c r="C398" s="223"/>
      <c r="D398" s="223"/>
      <c r="E398" s="196"/>
      <c r="F398" s="246"/>
      <c r="G398" s="194" t="s">
        <v>63</v>
      </c>
      <c r="H398" s="223"/>
      <c r="I398" s="544"/>
      <c r="J398" s="545"/>
      <c r="K398" s="546"/>
      <c r="L398" s="547"/>
      <c r="M398" s="548"/>
      <c r="N398" s="247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  <c r="AA398" s="69"/>
      <c r="AB398" s="69"/>
      <c r="AC398" s="69"/>
      <c r="AD398" s="69"/>
      <c r="AE398" s="69"/>
      <c r="AF398" s="69"/>
      <c r="AG398" s="69"/>
      <c r="AH398" s="69"/>
      <c r="AI398" s="69"/>
      <c r="AJ398" s="69"/>
      <c r="AK398" s="69"/>
      <c r="AL398" s="69"/>
      <c r="AM398" s="69"/>
      <c r="AN398" s="69"/>
      <c r="AO398" s="69"/>
      <c r="AP398" s="69"/>
      <c r="AQ398" s="69"/>
      <c r="AR398" s="69"/>
      <c r="AS398" s="69"/>
      <c r="AT398" s="69"/>
      <c r="AU398" s="69"/>
      <c r="AV398" s="69"/>
      <c r="AW398" s="69"/>
      <c r="AX398" s="69"/>
      <c r="AY398" s="69"/>
      <c r="AZ398" s="69"/>
      <c r="BA398" s="69"/>
      <c r="BB398" s="69"/>
      <c r="BC398" s="69"/>
      <c r="BD398" s="69"/>
      <c r="BE398" s="69"/>
      <c r="BF398" s="69"/>
      <c r="BG398" s="69"/>
      <c r="BH398" s="69"/>
      <c r="BI398" s="69"/>
      <c r="BJ398" s="69"/>
      <c r="BK398" s="69"/>
      <c r="BL398" s="69"/>
      <c r="BM398" s="69"/>
      <c r="BN398" s="69"/>
      <c r="BO398" s="69"/>
      <c r="BP398" s="69"/>
      <c r="BQ398" s="69"/>
      <c r="BR398" s="69"/>
      <c r="BS398" s="69"/>
    </row>
    <row r="399" spans="1:71" ht="24" customHeight="1">
      <c r="A399" s="194" t="s">
        <v>64</v>
      </c>
      <c r="B399" s="223"/>
      <c r="C399" s="223"/>
      <c r="D399" s="223"/>
      <c r="E399" s="196"/>
      <c r="F399" s="246"/>
      <c r="G399" s="194" t="s">
        <v>64</v>
      </c>
      <c r="H399" s="223"/>
      <c r="I399" s="544"/>
      <c r="J399" s="545"/>
      <c r="K399" s="546"/>
      <c r="L399" s="547"/>
      <c r="M399" s="548"/>
      <c r="N399" s="247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  <c r="AA399" s="69"/>
      <c r="AB399" s="69"/>
      <c r="AC399" s="69"/>
      <c r="AD399" s="69"/>
      <c r="AE399" s="69"/>
      <c r="AF399" s="69"/>
      <c r="AG399" s="69"/>
      <c r="AH399" s="69"/>
      <c r="AI399" s="69"/>
      <c r="AJ399" s="69"/>
      <c r="AK399" s="69"/>
      <c r="AL399" s="69"/>
      <c r="AM399" s="69"/>
      <c r="AN399" s="69"/>
      <c r="AO399" s="69"/>
      <c r="AP399" s="69"/>
      <c r="AQ399" s="69"/>
      <c r="AR399" s="69"/>
      <c r="AS399" s="69"/>
      <c r="AT399" s="69"/>
      <c r="AU399" s="69"/>
      <c r="AV399" s="69"/>
      <c r="AW399" s="69"/>
      <c r="AX399" s="69"/>
      <c r="AY399" s="69"/>
      <c r="AZ399" s="69"/>
      <c r="BA399" s="69"/>
      <c r="BB399" s="69"/>
      <c r="BC399" s="69"/>
      <c r="BD399" s="69"/>
      <c r="BE399" s="69"/>
      <c r="BF399" s="69"/>
      <c r="BG399" s="69"/>
      <c r="BH399" s="69"/>
      <c r="BI399" s="69"/>
      <c r="BJ399" s="69"/>
      <c r="BK399" s="69"/>
      <c r="BL399" s="69"/>
      <c r="BM399" s="69"/>
      <c r="BN399" s="69"/>
      <c r="BO399" s="69"/>
      <c r="BP399" s="69"/>
      <c r="BQ399" s="69"/>
      <c r="BR399" s="69"/>
      <c r="BS399" s="69"/>
    </row>
    <row r="400" spans="1:71" ht="24" customHeight="1" thickBot="1">
      <c r="A400" s="195" t="s">
        <v>65</v>
      </c>
      <c r="B400" s="234"/>
      <c r="C400" s="234"/>
      <c r="D400" s="234"/>
      <c r="E400" s="249"/>
      <c r="F400" s="246"/>
      <c r="G400" s="195" t="s">
        <v>65</v>
      </c>
      <c r="H400" s="234"/>
      <c r="I400" s="549"/>
      <c r="J400" s="550"/>
      <c r="K400" s="551"/>
      <c r="L400" s="552"/>
      <c r="M400" s="553"/>
      <c r="N400" s="250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  <c r="AA400" s="69"/>
      <c r="AB400" s="69"/>
      <c r="AC400" s="69"/>
      <c r="AD400" s="69"/>
      <c r="AE400" s="69"/>
      <c r="AF400" s="69"/>
      <c r="AG400" s="69"/>
      <c r="AH400" s="69"/>
      <c r="AI400" s="69"/>
      <c r="AJ400" s="69"/>
      <c r="AK400" s="69"/>
      <c r="AL400" s="69"/>
      <c r="AM400" s="69"/>
      <c r="AN400" s="69"/>
      <c r="AO400" s="69"/>
      <c r="AP400" s="69"/>
      <c r="AQ400" s="69"/>
      <c r="AR400" s="69"/>
      <c r="AS400" s="69"/>
      <c r="AT400" s="69"/>
      <c r="AU400" s="69"/>
      <c r="AV400" s="69"/>
      <c r="AW400" s="69"/>
      <c r="AX400" s="69"/>
      <c r="AY400" s="69"/>
      <c r="AZ400" s="69"/>
      <c r="BA400" s="69"/>
      <c r="BB400" s="69"/>
      <c r="BC400" s="69"/>
      <c r="BD400" s="69"/>
      <c r="BE400" s="69"/>
      <c r="BF400" s="69"/>
      <c r="BG400" s="69"/>
      <c r="BH400" s="69"/>
      <c r="BI400" s="69"/>
      <c r="BJ400" s="69"/>
      <c r="BK400" s="69"/>
      <c r="BL400" s="69"/>
      <c r="BM400" s="69"/>
      <c r="BN400" s="69"/>
      <c r="BO400" s="69"/>
      <c r="BP400" s="69"/>
      <c r="BQ400" s="69"/>
      <c r="BR400" s="69"/>
      <c r="BS400" s="69"/>
    </row>
    <row r="401" spans="1:71" ht="24" customHeight="1">
      <c r="A401" s="69"/>
      <c r="B401" s="69"/>
      <c r="C401" s="69"/>
      <c r="D401" s="69"/>
      <c r="E401" s="69"/>
      <c r="F401" s="76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 s="69"/>
      <c r="AD401" s="69"/>
      <c r="AE401" s="69"/>
      <c r="AF401" s="69"/>
      <c r="AG401" s="69"/>
      <c r="AH401" s="69"/>
      <c r="AI401" s="69"/>
      <c r="AJ401" s="69"/>
      <c r="AK401" s="69"/>
      <c r="AL401" s="69"/>
      <c r="AM401" s="69"/>
      <c r="AN401" s="69"/>
      <c r="AO401" s="69"/>
      <c r="AP401" s="69"/>
      <c r="AQ401" s="69"/>
      <c r="AR401" s="69"/>
      <c r="AS401" s="69"/>
      <c r="AT401" s="69"/>
      <c r="AU401" s="69"/>
      <c r="AV401" s="69"/>
      <c r="AW401" s="69"/>
      <c r="AX401" s="69"/>
      <c r="AY401" s="69"/>
      <c r="AZ401" s="69"/>
      <c r="BA401" s="69"/>
      <c r="BB401" s="69"/>
      <c r="BC401" s="69"/>
      <c r="BD401" s="69"/>
      <c r="BE401" s="69"/>
      <c r="BF401" s="69"/>
      <c r="BG401" s="69"/>
      <c r="BH401" s="69"/>
      <c r="BI401" s="69"/>
      <c r="BJ401" s="69"/>
      <c r="BK401" s="69"/>
      <c r="BL401" s="69"/>
      <c r="BM401" s="69"/>
      <c r="BN401" s="69"/>
      <c r="BO401" s="69"/>
      <c r="BP401" s="69"/>
      <c r="BQ401" s="69"/>
      <c r="BR401" s="69"/>
      <c r="BS401" s="69"/>
    </row>
    <row r="402" spans="1:71" ht="24" customHeight="1">
      <c r="A402" s="196" t="s">
        <v>66</v>
      </c>
      <c r="B402" s="252"/>
      <c r="C402" s="196" t="s">
        <v>67</v>
      </c>
      <c r="D402" s="253"/>
      <c r="E402" s="253"/>
      <c r="F402" s="253"/>
      <c r="G402" s="253"/>
      <c r="H402" s="254"/>
      <c r="I402" s="223" t="s">
        <v>68</v>
      </c>
      <c r="J402" s="196" t="s">
        <v>69</v>
      </c>
      <c r="K402" s="252"/>
      <c r="L402" s="253"/>
      <c r="M402" s="253"/>
      <c r="N402" s="254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  <c r="AA402" s="69"/>
      <c r="AB402" s="69"/>
      <c r="AC402" s="69"/>
      <c r="AD402" s="69"/>
      <c r="AE402" s="69"/>
      <c r="AF402" s="69"/>
      <c r="AG402" s="69"/>
      <c r="AH402" s="69"/>
      <c r="AI402" s="69"/>
      <c r="AJ402" s="69"/>
      <c r="AK402" s="69"/>
      <c r="AL402" s="69"/>
      <c r="AM402" s="69"/>
      <c r="AN402" s="69"/>
      <c r="AO402" s="69"/>
      <c r="AP402" s="69"/>
      <c r="AQ402" s="69"/>
      <c r="AR402" s="69"/>
      <c r="AS402" s="69"/>
      <c r="AT402" s="69"/>
      <c r="AU402" s="69"/>
      <c r="AV402" s="69"/>
      <c r="AW402" s="69"/>
      <c r="AX402" s="69"/>
      <c r="AY402" s="69"/>
      <c r="AZ402" s="69"/>
      <c r="BA402" s="69"/>
      <c r="BB402" s="69"/>
      <c r="BC402" s="69"/>
      <c r="BD402" s="69"/>
      <c r="BE402" s="69"/>
      <c r="BF402" s="69"/>
      <c r="BG402" s="69"/>
      <c r="BH402" s="69"/>
      <c r="BI402" s="69"/>
      <c r="BJ402" s="69"/>
      <c r="BK402" s="69"/>
      <c r="BL402" s="69"/>
      <c r="BM402" s="69"/>
      <c r="BN402" s="69"/>
      <c r="BO402" s="69"/>
      <c r="BP402" s="69"/>
      <c r="BQ402" s="69"/>
      <c r="BR402" s="69"/>
      <c r="BS402" s="69"/>
    </row>
    <row r="403" spans="1:71" ht="24" customHeight="1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  <c r="AA403" s="69"/>
      <c r="AB403" s="69"/>
      <c r="AC403" s="69"/>
      <c r="AD403" s="69"/>
      <c r="AE403" s="69"/>
      <c r="AF403" s="69"/>
      <c r="AG403" s="69"/>
      <c r="AH403" s="69"/>
      <c r="AI403" s="69"/>
      <c r="AJ403" s="69"/>
      <c r="AK403" s="69"/>
      <c r="AL403" s="69"/>
      <c r="AM403" s="69"/>
      <c r="AN403" s="69"/>
      <c r="AO403" s="69"/>
      <c r="AP403" s="69"/>
      <c r="AQ403" s="69"/>
      <c r="AR403" s="69"/>
      <c r="AS403" s="69"/>
      <c r="AT403" s="69"/>
      <c r="AU403" s="69"/>
      <c r="AV403" s="69"/>
      <c r="AW403" s="69"/>
      <c r="AX403" s="69"/>
      <c r="AY403" s="69"/>
      <c r="AZ403" s="69"/>
      <c r="BA403" s="69"/>
      <c r="BB403" s="69"/>
      <c r="BC403" s="69"/>
      <c r="BD403" s="69"/>
      <c r="BE403" s="69"/>
      <c r="BF403" s="69"/>
      <c r="BG403" s="69"/>
      <c r="BH403" s="69"/>
      <c r="BI403" s="69"/>
      <c r="BJ403" s="69"/>
      <c r="BK403" s="69"/>
      <c r="BL403" s="69"/>
      <c r="BM403" s="69"/>
      <c r="BN403" s="69"/>
      <c r="BO403" s="69"/>
      <c r="BP403" s="69"/>
      <c r="BQ403" s="69"/>
      <c r="BR403" s="69"/>
      <c r="BS403" s="69"/>
    </row>
    <row r="404" spans="1:71" ht="24" customHeight="1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  <c r="AA404" s="69"/>
      <c r="AB404" s="69"/>
      <c r="AC404" s="69"/>
      <c r="AD404" s="69"/>
      <c r="AE404" s="69"/>
      <c r="AF404" s="69"/>
      <c r="AG404" s="69"/>
      <c r="AH404" s="69"/>
      <c r="AI404" s="69"/>
      <c r="AJ404" s="69"/>
      <c r="AK404" s="69"/>
      <c r="AL404" s="69"/>
      <c r="AM404" s="69"/>
      <c r="AN404" s="69"/>
      <c r="AO404" s="69"/>
      <c r="AP404" s="69"/>
      <c r="AQ404" s="69"/>
      <c r="AR404" s="69"/>
      <c r="AS404" s="69"/>
      <c r="AT404" s="69"/>
      <c r="AU404" s="69"/>
      <c r="AV404" s="69"/>
      <c r="AW404" s="69"/>
      <c r="AX404" s="69"/>
      <c r="AY404" s="69"/>
      <c r="AZ404" s="69"/>
      <c r="BA404" s="69"/>
      <c r="BB404" s="69"/>
      <c r="BC404" s="69"/>
      <c r="BD404" s="69"/>
      <c r="BE404" s="69"/>
      <c r="BF404" s="69"/>
      <c r="BG404" s="69"/>
      <c r="BH404" s="69"/>
      <c r="BI404" s="69"/>
      <c r="BJ404" s="69"/>
      <c r="BK404" s="69"/>
      <c r="BL404" s="69"/>
      <c r="BM404" s="69"/>
      <c r="BN404" s="69"/>
      <c r="BO404" s="69"/>
      <c r="BP404" s="69"/>
      <c r="BQ404" s="69"/>
      <c r="BR404" s="69"/>
      <c r="BS404" s="69"/>
    </row>
    <row r="405" spans="1:71" ht="24" customHeight="1">
      <c r="A405" s="69">
        <v>21</v>
      </c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  <c r="AA405" s="69"/>
      <c r="AB405" s="69"/>
      <c r="AC405" s="69"/>
      <c r="AD405" s="69"/>
      <c r="AE405" s="69"/>
      <c r="AF405" s="69"/>
      <c r="AG405" s="69"/>
      <c r="AH405" s="69"/>
      <c r="AI405" s="69"/>
      <c r="AJ405" s="69"/>
      <c r="AK405" s="69"/>
      <c r="AL405" s="69"/>
      <c r="AM405" s="69"/>
      <c r="AN405" s="69"/>
      <c r="AO405" s="69"/>
      <c r="AP405" s="69"/>
      <c r="AQ405" s="69"/>
      <c r="AR405" s="69"/>
      <c r="AS405" s="69"/>
      <c r="AT405" s="69"/>
      <c r="AU405" s="69"/>
      <c r="AV405" s="69"/>
      <c r="AW405" s="69"/>
      <c r="AX405" s="69"/>
      <c r="AY405" s="69"/>
      <c r="AZ405" s="69"/>
      <c r="BA405" s="69"/>
      <c r="BB405" s="69"/>
      <c r="BC405" s="69"/>
      <c r="BD405" s="69"/>
      <c r="BE405" s="69"/>
      <c r="BF405" s="69"/>
      <c r="BG405" s="69"/>
      <c r="BH405" s="69"/>
      <c r="BI405" s="69"/>
      <c r="BJ405" s="69"/>
      <c r="BK405" s="69"/>
      <c r="BL405" s="69"/>
      <c r="BM405" s="69"/>
      <c r="BN405" s="69"/>
      <c r="BO405" s="69"/>
      <c r="BP405" s="69"/>
      <c r="BQ405" s="69"/>
      <c r="BR405" s="69"/>
      <c r="BS405" s="69"/>
    </row>
    <row r="406" spans="1:71" ht="24" customHeight="1">
      <c r="A406" s="184" t="s">
        <v>0</v>
      </c>
      <c r="B406" s="201"/>
      <c r="C406" s="202"/>
      <c r="D406" s="203" t="s">
        <v>1</v>
      </c>
      <c r="E406" s="204">
        <f>VLOOKUP($A$405,$V$4:$BJ$40,4)</f>
        <v>14.1</v>
      </c>
      <c r="F406" s="205"/>
      <c r="G406" s="206" t="s">
        <v>2</v>
      </c>
      <c r="H406" s="201" t="str">
        <f>Teamsetup!$B$19</f>
        <v>-</v>
      </c>
      <c r="I406" s="201"/>
      <c r="J406" s="202"/>
      <c r="K406" s="207" t="s">
        <v>3</v>
      </c>
      <c r="L406" s="208"/>
      <c r="M406" s="208"/>
      <c r="N406" s="20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  <c r="AA406" s="69"/>
      <c r="AB406" s="69"/>
      <c r="AC406" s="69"/>
      <c r="AD406" s="69"/>
      <c r="AE406" s="69"/>
      <c r="AF406" s="69"/>
      <c r="AG406" s="69"/>
      <c r="AH406" s="69"/>
      <c r="AI406" s="69"/>
      <c r="AJ406" s="69"/>
      <c r="AK406" s="69"/>
      <c r="AL406" s="69"/>
      <c r="AM406" s="69"/>
      <c r="AN406" s="69"/>
      <c r="AO406" s="69"/>
      <c r="AP406" s="69"/>
      <c r="AQ406" s="69"/>
      <c r="AR406" s="69"/>
      <c r="AS406" s="69"/>
      <c r="AT406" s="69"/>
      <c r="AU406" s="69"/>
      <c r="AV406" s="69"/>
      <c r="AW406" s="69"/>
      <c r="AX406" s="69"/>
      <c r="AY406" s="69"/>
      <c r="AZ406" s="69"/>
      <c r="BA406" s="69"/>
      <c r="BB406" s="69"/>
      <c r="BC406" s="69"/>
      <c r="BD406" s="69"/>
      <c r="BE406" s="69"/>
      <c r="BF406" s="69"/>
      <c r="BG406" s="69"/>
      <c r="BH406" s="69"/>
      <c r="BI406" s="69"/>
      <c r="BJ406" s="69"/>
      <c r="BK406" s="69"/>
      <c r="BL406" s="69"/>
      <c r="BM406" s="69"/>
      <c r="BN406" s="69"/>
      <c r="BO406" s="69"/>
      <c r="BP406" s="69"/>
      <c r="BQ406" s="69"/>
      <c r="BR406" s="69"/>
      <c r="BS406" s="69"/>
    </row>
    <row r="407" spans="1:71" ht="24" customHeight="1" thickBot="1">
      <c r="A407" s="185" t="s">
        <v>4</v>
      </c>
      <c r="B407" s="210"/>
      <c r="C407" s="211" t="str">
        <f>VLOOKUP($A$405,$V$4:$BJ$40,2)</f>
        <v>Discus</v>
      </c>
      <c r="D407" s="212" t="str">
        <f>VLOOKUP($A$405,$V$4:$BJ$40,3)</f>
        <v>Sen Men</v>
      </c>
      <c r="E407" s="205"/>
      <c r="F407" s="205" t="s">
        <v>5</v>
      </c>
      <c r="G407" s="565" t="str">
        <f>Teamsetup!$D$19</f>
        <v>-</v>
      </c>
      <c r="H407" s="566"/>
      <c r="I407" s="205"/>
      <c r="J407" s="213" t="s">
        <v>6</v>
      </c>
      <c r="K407" s="214"/>
      <c r="L407" s="215"/>
      <c r="M407" s="554" t="str">
        <f>IF(Teamsetup!$C$13=6,VLOOKUP($A$405,$V$4:$AQ$39,6),IF(Teamsetup!$C$13&lt;&gt;6,VLOOKUP($A$405,$V$4:$AQ$39,7)))</f>
        <v>-</v>
      </c>
      <c r="N407" s="555" t="str">
        <f>IF($Q$6=6,VLOOKUP($A$1,$V$4:$AQ$39,6),IF($Q$6&lt;&gt;6,VLOOKUP($A$1,$V$4:$AQ$39,7)))</f>
        <v>-</v>
      </c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  <c r="AA407" s="69"/>
      <c r="AB407" s="69"/>
      <c r="AC407" s="69"/>
      <c r="AD407" s="69"/>
      <c r="AE407" s="69"/>
      <c r="AF407" s="69"/>
      <c r="AG407" s="69"/>
      <c r="AH407" s="69"/>
      <c r="AI407" s="69"/>
      <c r="AJ407" s="69"/>
      <c r="AK407" s="69"/>
      <c r="AL407" s="69"/>
      <c r="AM407" s="69"/>
      <c r="AN407" s="69"/>
      <c r="AO407" s="69"/>
      <c r="AP407" s="69"/>
      <c r="AQ407" s="69"/>
      <c r="AR407" s="69"/>
      <c r="AS407" s="69"/>
      <c r="AT407" s="69"/>
      <c r="AU407" s="69"/>
      <c r="AV407" s="69"/>
      <c r="AW407" s="69"/>
      <c r="AX407" s="69"/>
      <c r="AY407" s="69"/>
      <c r="AZ407" s="69"/>
      <c r="BA407" s="69"/>
      <c r="BB407" s="69"/>
      <c r="BC407" s="69"/>
      <c r="BD407" s="69"/>
      <c r="BE407" s="69"/>
      <c r="BF407" s="69"/>
      <c r="BG407" s="69"/>
      <c r="BH407" s="69"/>
      <c r="BI407" s="69"/>
      <c r="BJ407" s="69"/>
      <c r="BK407" s="69"/>
      <c r="BL407" s="69"/>
      <c r="BM407" s="69"/>
      <c r="BN407" s="69"/>
      <c r="BO407" s="69"/>
      <c r="BP407" s="69"/>
      <c r="BQ407" s="69"/>
      <c r="BR407" s="69"/>
      <c r="BS407" s="69"/>
    </row>
    <row r="408" spans="1:71" ht="24" customHeight="1">
      <c r="A408" s="186"/>
      <c r="B408" s="216"/>
      <c r="C408" s="217" t="s">
        <v>11</v>
      </c>
      <c r="D408" s="218" t="str">
        <f>VLOOKUP($A$405,$V$4:$BJ$40,5)</f>
        <v>2kg</v>
      </c>
      <c r="E408" s="556" t="s">
        <v>12</v>
      </c>
      <c r="F408" s="557"/>
      <c r="G408" s="556" t="s">
        <v>13</v>
      </c>
      <c r="H408" s="557"/>
      <c r="I408" s="556" t="s">
        <v>14</v>
      </c>
      <c r="J408" s="557"/>
      <c r="K408" s="558" t="s">
        <v>15</v>
      </c>
      <c r="L408" s="559"/>
      <c r="M408" s="560" t="s">
        <v>16</v>
      </c>
      <c r="N408" s="542" t="s">
        <v>17</v>
      </c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  <c r="AA408" s="69"/>
      <c r="AB408" s="69"/>
      <c r="AC408" s="69"/>
      <c r="AD408" s="69"/>
      <c r="AE408" s="69"/>
      <c r="AF408" s="69"/>
      <c r="AG408" s="69"/>
      <c r="AH408" s="69"/>
      <c r="AI408" s="69"/>
      <c r="AJ408" s="69"/>
      <c r="AK408" s="69"/>
      <c r="AL408" s="69"/>
      <c r="AM408" s="69"/>
      <c r="AN408" s="69"/>
      <c r="AO408" s="69"/>
      <c r="AP408" s="69"/>
      <c r="AQ408" s="69"/>
      <c r="AR408" s="69"/>
      <c r="AS408" s="69"/>
      <c r="AT408" s="69"/>
      <c r="AU408" s="69"/>
      <c r="AV408" s="69"/>
      <c r="AW408" s="69"/>
      <c r="AX408" s="69"/>
      <c r="AY408" s="69"/>
      <c r="AZ408" s="69"/>
      <c r="BA408" s="69"/>
      <c r="BB408" s="69"/>
      <c r="BC408" s="69"/>
      <c r="BD408" s="69"/>
      <c r="BE408" s="69"/>
      <c r="BF408" s="69"/>
      <c r="BG408" s="69"/>
      <c r="BH408" s="69"/>
      <c r="BI408" s="69"/>
      <c r="BJ408" s="69"/>
      <c r="BK408" s="69"/>
      <c r="BL408" s="69"/>
      <c r="BM408" s="69"/>
      <c r="BN408" s="69"/>
      <c r="BO408" s="69"/>
      <c r="BP408" s="69"/>
      <c r="BQ408" s="69"/>
      <c r="BR408" s="69"/>
      <c r="BS408" s="69"/>
    </row>
    <row r="409" spans="1:71" ht="24" customHeight="1">
      <c r="A409" s="187"/>
      <c r="B409" s="219" t="s">
        <v>21</v>
      </c>
      <c r="C409" s="220" t="s">
        <v>22</v>
      </c>
      <c r="D409" s="220" t="s">
        <v>23</v>
      </c>
      <c r="E409" s="562" t="s">
        <v>24</v>
      </c>
      <c r="F409" s="563"/>
      <c r="G409" s="562" t="s">
        <v>24</v>
      </c>
      <c r="H409" s="563"/>
      <c r="I409" s="562" t="s">
        <v>24</v>
      </c>
      <c r="J409" s="563"/>
      <c r="K409" s="562" t="s">
        <v>24</v>
      </c>
      <c r="L409" s="563"/>
      <c r="M409" s="561"/>
      <c r="N409" s="543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  <c r="AA409" s="69"/>
      <c r="AB409" s="69"/>
      <c r="AC409" s="69"/>
      <c r="AD409" s="69"/>
      <c r="AE409" s="69"/>
      <c r="AF409" s="69"/>
      <c r="AG409" s="69"/>
      <c r="AH409" s="69"/>
      <c r="AI409" s="69"/>
      <c r="AJ409" s="69"/>
      <c r="AK409" s="69"/>
      <c r="AL409" s="69"/>
      <c r="AM409" s="69"/>
      <c r="AN409" s="69"/>
      <c r="AO409" s="69"/>
      <c r="AP409" s="69"/>
      <c r="AQ409" s="69"/>
      <c r="AR409" s="69"/>
      <c r="AS409" s="69"/>
      <c r="AT409" s="69"/>
      <c r="AU409" s="69"/>
      <c r="AV409" s="69"/>
      <c r="AW409" s="69"/>
      <c r="AX409" s="69"/>
      <c r="AY409" s="69"/>
      <c r="AZ409" s="69"/>
      <c r="BA409" s="69"/>
      <c r="BB409" s="69"/>
      <c r="BC409" s="69"/>
      <c r="BD409" s="69"/>
      <c r="BE409" s="69"/>
      <c r="BF409" s="69"/>
      <c r="BG409" s="69"/>
      <c r="BH409" s="69"/>
      <c r="BI409" s="69"/>
      <c r="BJ409" s="69"/>
      <c r="BK409" s="69"/>
      <c r="BL409" s="69"/>
      <c r="BM409" s="69"/>
      <c r="BN409" s="69"/>
      <c r="BO409" s="69"/>
      <c r="BP409" s="69"/>
      <c r="BQ409" s="69"/>
      <c r="BR409" s="69"/>
      <c r="BS409" s="69"/>
    </row>
    <row r="410" spans="1:71" ht="24" customHeight="1">
      <c r="A410" s="188">
        <v>1</v>
      </c>
      <c r="B410" s="205" t="str">
        <f>VLOOKUP($A$405,$V$4:$BJ$40,8)</f>
        <v>-</v>
      </c>
      <c r="C410" s="221"/>
      <c r="D410" s="222" t="str">
        <f>VLOOKUP($A$405,$V$4:$BJ$40,16)</f>
        <v>-</v>
      </c>
      <c r="E410" s="223"/>
      <c r="F410" s="223"/>
      <c r="G410" s="223"/>
      <c r="H410" s="223"/>
      <c r="I410" s="223"/>
      <c r="J410" s="223"/>
      <c r="K410" s="223"/>
      <c r="L410" s="223"/>
      <c r="M410" s="223"/>
      <c r="N410" s="224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  <c r="AA410" s="69"/>
      <c r="AB410" s="69"/>
      <c r="AC410" s="69"/>
      <c r="AD410" s="69"/>
      <c r="AE410" s="69"/>
      <c r="AF410" s="69"/>
      <c r="AG410" s="69"/>
      <c r="AH410" s="69"/>
      <c r="AI410" s="69"/>
      <c r="AJ410" s="69"/>
      <c r="AK410" s="69"/>
      <c r="AL410" s="69"/>
      <c r="AM410" s="69"/>
      <c r="AN410" s="69"/>
      <c r="AO410" s="69"/>
      <c r="AP410" s="69"/>
      <c r="AQ410" s="69"/>
      <c r="AR410" s="69"/>
      <c r="AS410" s="69"/>
      <c r="AT410" s="69"/>
      <c r="AU410" s="69"/>
      <c r="AV410" s="69"/>
      <c r="AW410" s="69"/>
      <c r="AX410" s="69"/>
      <c r="AY410" s="69"/>
      <c r="AZ410" s="69"/>
      <c r="BA410" s="69"/>
      <c r="BB410" s="69"/>
      <c r="BC410" s="69"/>
      <c r="BD410" s="69"/>
      <c r="BE410" s="69"/>
      <c r="BF410" s="69"/>
      <c r="BG410" s="69"/>
      <c r="BH410" s="69"/>
      <c r="BI410" s="69"/>
      <c r="BJ410" s="69"/>
      <c r="BK410" s="69"/>
      <c r="BL410" s="69"/>
      <c r="BM410" s="69"/>
      <c r="BN410" s="69"/>
      <c r="BO410" s="69"/>
      <c r="BP410" s="69"/>
      <c r="BQ410" s="69"/>
      <c r="BR410" s="69"/>
      <c r="BS410" s="69"/>
    </row>
    <row r="411" spans="1:71" ht="24" customHeight="1">
      <c r="A411" s="188">
        <v>2</v>
      </c>
      <c r="B411" s="205" t="str">
        <f>VLOOKUP($A$405,$V$4:$BJ$40,9)</f>
        <v>-</v>
      </c>
      <c r="C411" s="221"/>
      <c r="D411" s="205" t="str">
        <f>VLOOKUP($A$405,$V$4:$BJ$40,17)</f>
        <v>-</v>
      </c>
      <c r="E411" s="223"/>
      <c r="F411" s="223"/>
      <c r="G411" s="223"/>
      <c r="H411" s="223"/>
      <c r="I411" s="223"/>
      <c r="J411" s="223"/>
      <c r="K411" s="223"/>
      <c r="L411" s="223"/>
      <c r="M411" s="223"/>
      <c r="N411" s="224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  <c r="AK411" s="69"/>
      <c r="AL411" s="69"/>
      <c r="AM411" s="69"/>
      <c r="AN411" s="69"/>
      <c r="AO411" s="69"/>
      <c r="AP411" s="69"/>
      <c r="AQ411" s="69"/>
      <c r="AR411" s="69"/>
      <c r="AS411" s="69"/>
      <c r="AT411" s="69"/>
      <c r="AU411" s="69"/>
      <c r="AV411" s="69"/>
      <c r="AW411" s="69"/>
      <c r="AX411" s="69"/>
      <c r="AY411" s="69"/>
      <c r="AZ411" s="69"/>
      <c r="BA411" s="69"/>
      <c r="BB411" s="69"/>
      <c r="BC411" s="69"/>
      <c r="BD411" s="69"/>
      <c r="BE411" s="69"/>
      <c r="BF411" s="69"/>
      <c r="BG411" s="69"/>
      <c r="BH411" s="69"/>
      <c r="BI411" s="69"/>
      <c r="BJ411" s="69"/>
      <c r="BK411" s="69"/>
      <c r="BL411" s="69"/>
      <c r="BM411" s="69"/>
      <c r="BN411" s="69"/>
      <c r="BO411" s="69"/>
      <c r="BP411" s="69"/>
      <c r="BQ411" s="69"/>
      <c r="BR411" s="69"/>
      <c r="BS411" s="69"/>
    </row>
    <row r="412" spans="1:71" ht="24" customHeight="1">
      <c r="A412" s="188">
        <v>3</v>
      </c>
      <c r="B412" s="205" t="str">
        <f>VLOOKUP($A$405,$V$4:$BJ$40,10)</f>
        <v>-</v>
      </c>
      <c r="C412" s="221"/>
      <c r="D412" s="205" t="str">
        <f>VLOOKUP($A$405,$V$4:$BJ$40,18)</f>
        <v>-</v>
      </c>
      <c r="E412" s="223"/>
      <c r="F412" s="223"/>
      <c r="G412" s="223"/>
      <c r="H412" s="223"/>
      <c r="I412" s="223"/>
      <c r="J412" s="223"/>
      <c r="K412" s="223"/>
      <c r="L412" s="223"/>
      <c r="M412" s="223"/>
      <c r="N412" s="224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K412" s="69"/>
      <c r="AL412" s="69"/>
      <c r="AM412" s="69"/>
      <c r="AN412" s="69"/>
      <c r="AO412" s="69"/>
      <c r="AP412" s="69"/>
      <c r="AQ412" s="69"/>
      <c r="AR412" s="69"/>
      <c r="AS412" s="69"/>
      <c r="AT412" s="69"/>
      <c r="AU412" s="69"/>
      <c r="AV412" s="69"/>
      <c r="AW412" s="69"/>
      <c r="AX412" s="69"/>
      <c r="AY412" s="69"/>
      <c r="AZ412" s="69"/>
      <c r="BA412" s="69"/>
      <c r="BB412" s="69"/>
      <c r="BC412" s="69"/>
      <c r="BD412" s="69"/>
      <c r="BE412" s="69"/>
      <c r="BF412" s="69"/>
      <c r="BG412" s="69"/>
      <c r="BH412" s="69"/>
      <c r="BI412" s="69"/>
      <c r="BJ412" s="69"/>
      <c r="BK412" s="69"/>
      <c r="BL412" s="69"/>
      <c r="BM412" s="69"/>
      <c r="BN412" s="69"/>
      <c r="BO412" s="69"/>
      <c r="BP412" s="69"/>
      <c r="BQ412" s="69"/>
      <c r="BR412" s="69"/>
      <c r="BS412" s="69"/>
    </row>
    <row r="413" spans="1:71" ht="24" customHeight="1">
      <c r="A413" s="188">
        <v>4</v>
      </c>
      <c r="B413" s="205" t="str">
        <f>VLOOKUP($A$405,$V$4:$BJ$40,11)</f>
        <v>-</v>
      </c>
      <c r="C413" s="221"/>
      <c r="D413" s="205" t="str">
        <f>VLOOKUP($A$405,$V$4:$BJ$40,19)</f>
        <v>-</v>
      </c>
      <c r="E413" s="223"/>
      <c r="F413" s="223"/>
      <c r="G413" s="223"/>
      <c r="H413" s="223"/>
      <c r="I413" s="223"/>
      <c r="J413" s="223"/>
      <c r="K413" s="223"/>
      <c r="L413" s="223"/>
      <c r="M413" s="223"/>
      <c r="N413" s="224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  <c r="AA413" s="69"/>
      <c r="AB413" s="69"/>
      <c r="AC413" s="69"/>
      <c r="AD413" s="69"/>
      <c r="AE413" s="69"/>
      <c r="AF413" s="69"/>
      <c r="AG413" s="69"/>
      <c r="AH413" s="69"/>
      <c r="AI413" s="69"/>
      <c r="AJ413" s="69"/>
      <c r="AK413" s="69"/>
      <c r="AL413" s="69"/>
      <c r="AM413" s="69"/>
      <c r="AN413" s="69"/>
      <c r="AO413" s="69"/>
      <c r="AP413" s="69"/>
      <c r="AQ413" s="69"/>
      <c r="AR413" s="69"/>
      <c r="AS413" s="69"/>
      <c r="AT413" s="69"/>
      <c r="AU413" s="69"/>
      <c r="AV413" s="69"/>
      <c r="AW413" s="69"/>
      <c r="AX413" s="69"/>
      <c r="AY413" s="69"/>
      <c r="AZ413" s="69"/>
      <c r="BA413" s="69"/>
      <c r="BB413" s="69"/>
      <c r="BC413" s="69"/>
      <c r="BD413" s="69"/>
      <c r="BE413" s="69"/>
      <c r="BF413" s="69"/>
      <c r="BG413" s="69"/>
      <c r="BH413" s="69"/>
      <c r="BI413" s="69"/>
      <c r="BJ413" s="69"/>
      <c r="BK413" s="69"/>
      <c r="BL413" s="69"/>
      <c r="BM413" s="69"/>
      <c r="BN413" s="69"/>
      <c r="BO413" s="69"/>
      <c r="BP413" s="69"/>
      <c r="BQ413" s="69"/>
      <c r="BR413" s="69"/>
      <c r="BS413" s="69"/>
    </row>
    <row r="414" spans="1:71" ht="24" customHeight="1">
      <c r="A414" s="188">
        <v>5</v>
      </c>
      <c r="B414" s="205" t="str">
        <f>VLOOKUP($A$405,$V$4:$BJ$40,12)</f>
        <v>-</v>
      </c>
      <c r="C414" s="221"/>
      <c r="D414" s="205" t="str">
        <f>VLOOKUP($A$405,$V$4:$BJ$40,20)</f>
        <v>-</v>
      </c>
      <c r="E414" s="223"/>
      <c r="F414" s="223"/>
      <c r="G414" s="223"/>
      <c r="H414" s="223"/>
      <c r="I414" s="223"/>
      <c r="J414" s="223"/>
      <c r="K414" s="223"/>
      <c r="L414" s="223"/>
      <c r="M414" s="223"/>
      <c r="N414" s="224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K414" s="69"/>
      <c r="AL414" s="69"/>
      <c r="AM414" s="69"/>
      <c r="AN414" s="69"/>
      <c r="AO414" s="69"/>
      <c r="AP414" s="69"/>
      <c r="AQ414" s="69"/>
      <c r="AR414" s="69"/>
      <c r="AS414" s="69"/>
      <c r="AT414" s="69"/>
      <c r="AU414" s="69"/>
      <c r="AV414" s="69"/>
      <c r="AW414" s="69"/>
      <c r="AX414" s="69"/>
      <c r="AY414" s="69"/>
      <c r="AZ414" s="69"/>
      <c r="BA414" s="69"/>
      <c r="BB414" s="69"/>
      <c r="BC414" s="69"/>
      <c r="BD414" s="69"/>
      <c r="BE414" s="69"/>
      <c r="BF414" s="69"/>
      <c r="BG414" s="69"/>
      <c r="BH414" s="69"/>
      <c r="BI414" s="69"/>
      <c r="BJ414" s="69"/>
      <c r="BK414" s="69"/>
      <c r="BL414" s="69"/>
      <c r="BM414" s="69"/>
      <c r="BN414" s="69"/>
      <c r="BO414" s="69"/>
      <c r="BP414" s="69"/>
      <c r="BQ414" s="69"/>
      <c r="BR414" s="69"/>
      <c r="BS414" s="69"/>
    </row>
    <row r="415" spans="1:71" ht="24" customHeight="1">
      <c r="A415" s="188">
        <v>6</v>
      </c>
      <c r="B415" s="205" t="str">
        <f>VLOOKUP($A$405,$V$4:$BJ$40,13)</f>
        <v>-</v>
      </c>
      <c r="C415" s="221"/>
      <c r="D415" s="205" t="str">
        <f>VLOOKUP($A$405,$V$4:$BJ$40,21)</f>
        <v>-</v>
      </c>
      <c r="E415" s="223"/>
      <c r="F415" s="223"/>
      <c r="G415" s="223"/>
      <c r="H415" s="223"/>
      <c r="I415" s="223"/>
      <c r="J415" s="223"/>
      <c r="K415" s="223"/>
      <c r="L415" s="223"/>
      <c r="M415" s="223"/>
      <c r="N415" s="224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  <c r="AA415" s="69"/>
      <c r="AB415" s="69"/>
      <c r="AC415" s="69"/>
      <c r="AD415" s="69"/>
      <c r="AE415" s="69"/>
      <c r="AF415" s="69"/>
      <c r="AG415" s="69"/>
      <c r="AH415" s="69"/>
      <c r="AI415" s="69"/>
      <c r="AJ415" s="69"/>
      <c r="AK415" s="69"/>
      <c r="AL415" s="69"/>
      <c r="AM415" s="69"/>
      <c r="AN415" s="69"/>
      <c r="AO415" s="69"/>
      <c r="AP415" s="69"/>
      <c r="AQ415" s="69"/>
      <c r="AR415" s="69"/>
      <c r="AS415" s="69"/>
      <c r="AT415" s="69"/>
      <c r="AU415" s="69"/>
      <c r="AV415" s="69"/>
      <c r="AW415" s="69"/>
      <c r="AX415" s="69"/>
      <c r="AY415" s="69"/>
      <c r="AZ415" s="69"/>
      <c r="BA415" s="69"/>
      <c r="BB415" s="69"/>
      <c r="BC415" s="69"/>
      <c r="BD415" s="69"/>
      <c r="BE415" s="69"/>
      <c r="BF415" s="69"/>
      <c r="BG415" s="69"/>
      <c r="BH415" s="69"/>
      <c r="BI415" s="69"/>
      <c r="BJ415" s="69"/>
      <c r="BK415" s="69"/>
      <c r="BL415" s="69"/>
      <c r="BM415" s="69"/>
      <c r="BN415" s="69"/>
      <c r="BO415" s="69"/>
      <c r="BP415" s="69"/>
      <c r="BQ415" s="69"/>
      <c r="BR415" s="69"/>
      <c r="BS415" s="69"/>
    </row>
    <row r="416" spans="1:71" ht="24" customHeight="1">
      <c r="A416" s="188">
        <v>7</v>
      </c>
      <c r="B416" s="205" t="str">
        <f>VLOOKUP($A$405,$V$4:$BJ$40,14)</f>
        <v>-</v>
      </c>
      <c r="C416" s="221"/>
      <c r="D416" s="205" t="str">
        <f>VLOOKUP($A$405,$V$4:$BJ$40,22)</f>
        <v>-</v>
      </c>
      <c r="E416" s="223"/>
      <c r="F416" s="223"/>
      <c r="G416" s="223"/>
      <c r="H416" s="223"/>
      <c r="I416" s="223"/>
      <c r="J416" s="223"/>
      <c r="K416" s="223"/>
      <c r="L416" s="223"/>
      <c r="M416" s="223"/>
      <c r="N416" s="224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  <c r="AK416" s="69"/>
      <c r="AL416" s="69"/>
      <c r="AM416" s="69"/>
      <c r="AN416" s="69"/>
      <c r="AO416" s="69"/>
      <c r="AP416" s="69"/>
      <c r="AQ416" s="69"/>
      <c r="AR416" s="69"/>
      <c r="AS416" s="69"/>
      <c r="AT416" s="69"/>
      <c r="AU416" s="69"/>
      <c r="AV416" s="69"/>
      <c r="AW416" s="69"/>
      <c r="AX416" s="69"/>
      <c r="AY416" s="69"/>
      <c r="AZ416" s="69"/>
      <c r="BA416" s="69"/>
      <c r="BB416" s="69"/>
      <c r="BC416" s="69"/>
      <c r="BD416" s="69"/>
      <c r="BE416" s="69"/>
      <c r="BF416" s="69"/>
      <c r="BG416" s="69"/>
      <c r="BH416" s="69"/>
      <c r="BI416" s="69"/>
      <c r="BJ416" s="69"/>
      <c r="BK416" s="69"/>
      <c r="BL416" s="69"/>
      <c r="BM416" s="69"/>
      <c r="BN416" s="69"/>
      <c r="BO416" s="69"/>
      <c r="BP416" s="69"/>
      <c r="BQ416" s="69"/>
      <c r="BR416" s="69"/>
      <c r="BS416" s="69"/>
    </row>
    <row r="417" spans="1:71" ht="24" customHeight="1">
      <c r="A417" s="188">
        <v>8</v>
      </c>
      <c r="B417" s="205" t="str">
        <f>VLOOKUP($A$405,$V$4:$BJ$40,15)</f>
        <v>-</v>
      </c>
      <c r="C417" s="221"/>
      <c r="D417" s="221" t="str">
        <f>VLOOKUP($A$405,$V$4:$BJ$40,23)</f>
        <v>-</v>
      </c>
      <c r="E417" s="223"/>
      <c r="F417" s="223"/>
      <c r="G417" s="223"/>
      <c r="H417" s="223"/>
      <c r="I417" s="223"/>
      <c r="J417" s="223"/>
      <c r="K417" s="223"/>
      <c r="L417" s="223"/>
      <c r="M417" s="223"/>
      <c r="N417" s="224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  <c r="AA417" s="69"/>
      <c r="AB417" s="69"/>
      <c r="AC417" s="69"/>
      <c r="AD417" s="69"/>
      <c r="AE417" s="69"/>
      <c r="AF417" s="69"/>
      <c r="AG417" s="69"/>
      <c r="AH417" s="69"/>
      <c r="AI417" s="69"/>
      <c r="AJ417" s="69"/>
      <c r="AK417" s="69"/>
      <c r="AL417" s="69"/>
      <c r="AM417" s="69"/>
      <c r="AN417" s="69"/>
      <c r="AO417" s="69"/>
      <c r="AP417" s="69"/>
      <c r="AQ417" s="69"/>
      <c r="AR417" s="69"/>
      <c r="AS417" s="69"/>
      <c r="AT417" s="69"/>
      <c r="AU417" s="69"/>
      <c r="AV417" s="69"/>
      <c r="AW417" s="69"/>
      <c r="AX417" s="69"/>
      <c r="AY417" s="69"/>
      <c r="AZ417" s="69"/>
      <c r="BA417" s="69"/>
      <c r="BB417" s="69"/>
      <c r="BC417" s="69"/>
      <c r="BD417" s="69"/>
      <c r="BE417" s="69"/>
      <c r="BF417" s="69"/>
      <c r="BG417" s="69"/>
      <c r="BH417" s="69"/>
      <c r="BI417" s="69"/>
      <c r="BJ417" s="69"/>
      <c r="BK417" s="69"/>
      <c r="BL417" s="69"/>
      <c r="BM417" s="69"/>
      <c r="BN417" s="69"/>
      <c r="BO417" s="69"/>
      <c r="BP417" s="69"/>
      <c r="BQ417" s="69"/>
      <c r="BR417" s="69"/>
      <c r="BS417" s="69"/>
    </row>
    <row r="418" spans="1:71" ht="24" customHeight="1">
      <c r="A418" s="188">
        <v>9</v>
      </c>
      <c r="B418" s="205" t="str">
        <f>CONCATENATE(VLOOKUP($A$405,$V$4:$BJ$40,8),(VLOOKUP($A$405,$V$4:$BJ$40,8)))</f>
        <v>--</v>
      </c>
      <c r="C418" s="221"/>
      <c r="D418" s="221" t="str">
        <f>VLOOKUP($A$405,$V$4:$BJ$40,16)</f>
        <v>-</v>
      </c>
      <c r="E418" s="223"/>
      <c r="F418" s="223"/>
      <c r="G418" s="223"/>
      <c r="H418" s="223"/>
      <c r="I418" s="223"/>
      <c r="J418" s="223"/>
      <c r="K418" s="223"/>
      <c r="L418" s="223"/>
      <c r="M418" s="223"/>
      <c r="N418" s="224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  <c r="AJ418" s="69"/>
      <c r="AK418" s="69"/>
      <c r="AL418" s="69"/>
      <c r="AM418" s="69"/>
      <c r="AN418" s="69"/>
      <c r="AO418" s="69"/>
      <c r="AP418" s="69"/>
      <c r="AQ418" s="69"/>
      <c r="AR418" s="69"/>
      <c r="AS418" s="69"/>
      <c r="AT418" s="69"/>
      <c r="AU418" s="69"/>
      <c r="AV418" s="69"/>
      <c r="AW418" s="69"/>
      <c r="AX418" s="69"/>
      <c r="AY418" s="69"/>
      <c r="AZ418" s="69"/>
      <c r="BA418" s="69"/>
      <c r="BB418" s="69"/>
      <c r="BC418" s="69"/>
      <c r="BD418" s="69"/>
      <c r="BE418" s="69"/>
      <c r="BF418" s="69"/>
      <c r="BG418" s="69"/>
      <c r="BH418" s="69"/>
      <c r="BI418" s="69"/>
      <c r="BJ418" s="69"/>
      <c r="BK418" s="69"/>
      <c r="BL418" s="69"/>
      <c r="BM418" s="69"/>
      <c r="BN418" s="69"/>
      <c r="BO418" s="69"/>
      <c r="BP418" s="69"/>
      <c r="BQ418" s="69"/>
      <c r="BR418" s="69"/>
      <c r="BS418" s="69"/>
    </row>
    <row r="419" spans="1:71" ht="24" customHeight="1">
      <c r="A419" s="188">
        <v>10</v>
      </c>
      <c r="B419" s="205" t="str">
        <f>CONCATENATE(VLOOKUP($A$405,$V$4:$BJ$40,9),(VLOOKUP($A$405,$V$4:$BJ$40,9)))</f>
        <v>--</v>
      </c>
      <c r="C419" s="221"/>
      <c r="D419" s="221" t="str">
        <f>VLOOKUP($A$405,$V$4:$BJ$40,17)</f>
        <v>-</v>
      </c>
      <c r="E419" s="223"/>
      <c r="F419" s="223"/>
      <c r="G419" s="223"/>
      <c r="H419" s="223"/>
      <c r="I419" s="223"/>
      <c r="J419" s="223"/>
      <c r="K419" s="223"/>
      <c r="L419" s="223"/>
      <c r="M419" s="223"/>
      <c r="N419" s="224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  <c r="AJ419" s="69"/>
      <c r="AK419" s="69"/>
      <c r="AL419" s="69"/>
      <c r="AM419" s="69"/>
      <c r="AN419" s="69"/>
      <c r="AO419" s="69"/>
      <c r="AP419" s="69"/>
      <c r="AQ419" s="69"/>
      <c r="AR419" s="69"/>
      <c r="AS419" s="69"/>
      <c r="AT419" s="69"/>
      <c r="AU419" s="69"/>
      <c r="AV419" s="69"/>
      <c r="AW419" s="69"/>
      <c r="AX419" s="69"/>
      <c r="AY419" s="69"/>
      <c r="AZ419" s="69"/>
      <c r="BA419" s="69"/>
      <c r="BB419" s="69"/>
      <c r="BC419" s="69"/>
      <c r="BD419" s="69"/>
      <c r="BE419" s="69"/>
      <c r="BF419" s="69"/>
      <c r="BG419" s="69"/>
      <c r="BH419" s="69"/>
      <c r="BI419" s="69"/>
      <c r="BJ419" s="69"/>
      <c r="BK419" s="69"/>
      <c r="BL419" s="69"/>
      <c r="BM419" s="69"/>
      <c r="BN419" s="69"/>
      <c r="BO419" s="69"/>
      <c r="BP419" s="69"/>
      <c r="BQ419" s="69"/>
      <c r="BR419" s="69"/>
      <c r="BS419" s="69"/>
    </row>
    <row r="420" spans="1:71" ht="24" customHeight="1">
      <c r="A420" s="188">
        <v>11</v>
      </c>
      <c r="B420" s="205" t="str">
        <f>CONCATENATE(VLOOKUP($A$405,$V$4:$BJ$40,10),(VLOOKUP($A$405,$V$4:$BJ$40,10)))</f>
        <v>--</v>
      </c>
      <c r="C420" s="221"/>
      <c r="D420" s="228" t="str">
        <f>VLOOKUP($A$405,$V$4:$BJ$40,18)</f>
        <v>-</v>
      </c>
      <c r="E420" s="223"/>
      <c r="F420" s="223"/>
      <c r="G420" s="223"/>
      <c r="H420" s="223"/>
      <c r="I420" s="223"/>
      <c r="J420" s="223"/>
      <c r="K420" s="223"/>
      <c r="L420" s="223"/>
      <c r="M420" s="223"/>
      <c r="N420" s="224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  <c r="AJ420" s="69"/>
      <c r="AK420" s="69"/>
      <c r="AL420" s="69"/>
      <c r="AM420" s="69"/>
      <c r="AN420" s="69"/>
      <c r="AO420" s="69"/>
      <c r="AP420" s="69"/>
      <c r="AQ420" s="69"/>
      <c r="AR420" s="69"/>
      <c r="AS420" s="69"/>
      <c r="AT420" s="69"/>
      <c r="AU420" s="69"/>
      <c r="AV420" s="69"/>
      <c r="AW420" s="69"/>
      <c r="AX420" s="69"/>
      <c r="AY420" s="69"/>
      <c r="AZ420" s="69"/>
      <c r="BA420" s="69"/>
      <c r="BB420" s="69"/>
      <c r="BC420" s="69"/>
      <c r="BD420" s="69"/>
      <c r="BE420" s="69"/>
      <c r="BF420" s="69"/>
      <c r="BG420" s="69"/>
      <c r="BH420" s="69"/>
      <c r="BI420" s="69"/>
      <c r="BJ420" s="69"/>
      <c r="BK420" s="69"/>
      <c r="BL420" s="69"/>
      <c r="BM420" s="69"/>
      <c r="BN420" s="69"/>
      <c r="BO420" s="69"/>
      <c r="BP420" s="69"/>
      <c r="BQ420" s="69"/>
      <c r="BR420" s="69"/>
      <c r="BS420" s="69"/>
    </row>
    <row r="421" spans="1:71" ht="24" customHeight="1">
      <c r="A421" s="188">
        <v>12</v>
      </c>
      <c r="B421" s="205" t="str">
        <f>CONCATENATE(VLOOKUP($A$405,$V$4:$BJ$40,11),(VLOOKUP($A$405,$V$4:$BJ$40,11)))</f>
        <v>--</v>
      </c>
      <c r="C421" s="221"/>
      <c r="D421" s="221" t="str">
        <f>VLOOKUP($A$405,$V$4:$BJ$40,19)</f>
        <v>-</v>
      </c>
      <c r="E421" s="223"/>
      <c r="F421" s="223"/>
      <c r="G421" s="223"/>
      <c r="H421" s="223"/>
      <c r="I421" s="223"/>
      <c r="J421" s="223"/>
      <c r="K421" s="223"/>
      <c r="L421" s="223"/>
      <c r="M421" s="223"/>
      <c r="N421" s="224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  <c r="AA421" s="69"/>
      <c r="AB421" s="69"/>
      <c r="AC421" s="69"/>
      <c r="AD421" s="69"/>
      <c r="AE421" s="69"/>
      <c r="AF421" s="69"/>
      <c r="AG421" s="69"/>
      <c r="AH421" s="69"/>
      <c r="AI421" s="69"/>
      <c r="AJ421" s="69"/>
      <c r="AK421" s="69"/>
      <c r="AL421" s="69"/>
      <c r="AM421" s="69"/>
      <c r="AN421" s="69"/>
      <c r="AO421" s="69"/>
      <c r="AP421" s="69"/>
      <c r="AQ421" s="69"/>
      <c r="AR421" s="69"/>
      <c r="AS421" s="69"/>
      <c r="AT421" s="69"/>
      <c r="AU421" s="69"/>
      <c r="AV421" s="69"/>
      <c r="AW421" s="69"/>
      <c r="AX421" s="69"/>
      <c r="AY421" s="69"/>
      <c r="AZ421" s="69"/>
      <c r="BA421" s="69"/>
      <c r="BB421" s="69"/>
      <c r="BC421" s="69"/>
      <c r="BD421" s="69"/>
      <c r="BE421" s="69"/>
      <c r="BF421" s="69"/>
      <c r="BG421" s="69"/>
      <c r="BH421" s="69"/>
      <c r="BI421" s="69"/>
      <c r="BJ421" s="69"/>
      <c r="BK421" s="69"/>
      <c r="BL421" s="69"/>
      <c r="BM421" s="69"/>
      <c r="BN421" s="69"/>
      <c r="BO421" s="69"/>
      <c r="BP421" s="69"/>
      <c r="BQ421" s="69"/>
      <c r="BR421" s="69"/>
      <c r="BS421" s="69"/>
    </row>
    <row r="422" spans="1:71" ht="24" customHeight="1">
      <c r="A422" s="188">
        <v>13</v>
      </c>
      <c r="B422" s="205" t="str">
        <f>CONCATENATE(VLOOKUP($A$405,$V$4:$BJ$40,12),(VLOOKUP($A$405,$V$4:$BJ$40,12)))</f>
        <v>--</v>
      </c>
      <c r="C422" s="221"/>
      <c r="D422" s="221" t="str">
        <f>VLOOKUP($A$405,$V$4:$BJ$40,20)</f>
        <v>-</v>
      </c>
      <c r="E422" s="223"/>
      <c r="F422" s="223"/>
      <c r="G422" s="223"/>
      <c r="H422" s="223"/>
      <c r="I422" s="223"/>
      <c r="J422" s="223"/>
      <c r="K422" s="223"/>
      <c r="L422" s="223"/>
      <c r="M422" s="223"/>
      <c r="N422" s="224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  <c r="AA422" s="69"/>
      <c r="AB422" s="69"/>
      <c r="AC422" s="69"/>
      <c r="AD422" s="69"/>
      <c r="AE422" s="69"/>
      <c r="AF422" s="69"/>
      <c r="AG422" s="69"/>
      <c r="AH422" s="69"/>
      <c r="AI422" s="69"/>
      <c r="AJ422" s="69"/>
      <c r="AK422" s="69"/>
      <c r="AL422" s="69"/>
      <c r="AM422" s="69"/>
      <c r="AN422" s="69"/>
      <c r="AO422" s="69"/>
      <c r="AP422" s="69"/>
      <c r="AQ422" s="69"/>
      <c r="AR422" s="69"/>
      <c r="AS422" s="69"/>
      <c r="AT422" s="69"/>
      <c r="AU422" s="69"/>
      <c r="AV422" s="69"/>
      <c r="AW422" s="69"/>
      <c r="AX422" s="69"/>
      <c r="AY422" s="69"/>
      <c r="AZ422" s="69"/>
      <c r="BA422" s="69"/>
      <c r="BB422" s="69"/>
      <c r="BC422" s="69"/>
      <c r="BD422" s="69"/>
      <c r="BE422" s="69"/>
      <c r="BF422" s="69"/>
      <c r="BG422" s="69"/>
      <c r="BH422" s="69"/>
      <c r="BI422" s="69"/>
      <c r="BJ422" s="69"/>
      <c r="BK422" s="69"/>
      <c r="BL422" s="69"/>
      <c r="BM422" s="69"/>
      <c r="BN422" s="69"/>
      <c r="BO422" s="69"/>
      <c r="BP422" s="69"/>
      <c r="BQ422" s="69"/>
      <c r="BR422" s="69"/>
      <c r="BS422" s="69"/>
    </row>
    <row r="423" spans="1:71" ht="24" customHeight="1">
      <c r="A423" s="188">
        <v>14</v>
      </c>
      <c r="B423" s="205" t="str">
        <f>CONCATENATE(VLOOKUP($A$405,$V$4:$BJ$40,13),(VLOOKUP($A$405,$V$4:$BJ$40,13)))</f>
        <v>--</v>
      </c>
      <c r="C423" s="221"/>
      <c r="D423" s="221" t="str">
        <f>VLOOKUP($A$405,$V$4:$BJ$40,21)</f>
        <v>-</v>
      </c>
      <c r="E423" s="223"/>
      <c r="F423" s="223"/>
      <c r="G423" s="223"/>
      <c r="H423" s="223"/>
      <c r="I423" s="223"/>
      <c r="J423" s="223"/>
      <c r="K423" s="223"/>
      <c r="L423" s="223"/>
      <c r="M423" s="223"/>
      <c r="N423" s="224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  <c r="AK423" s="69"/>
      <c r="AL423" s="69"/>
      <c r="AM423" s="69"/>
      <c r="AN423" s="69"/>
      <c r="AO423" s="69"/>
      <c r="AP423" s="69"/>
      <c r="AQ423" s="69"/>
      <c r="AR423" s="69"/>
      <c r="AS423" s="69"/>
      <c r="AT423" s="69"/>
      <c r="AU423" s="69"/>
      <c r="AV423" s="69"/>
      <c r="AW423" s="69"/>
      <c r="AX423" s="69"/>
      <c r="AY423" s="69"/>
      <c r="AZ423" s="69"/>
      <c r="BA423" s="69"/>
      <c r="BB423" s="69"/>
      <c r="BC423" s="69"/>
      <c r="BD423" s="69"/>
      <c r="BE423" s="69"/>
      <c r="BF423" s="69"/>
      <c r="BG423" s="69"/>
      <c r="BH423" s="69"/>
      <c r="BI423" s="69"/>
      <c r="BJ423" s="69"/>
      <c r="BK423" s="69"/>
      <c r="BL423" s="69"/>
      <c r="BM423" s="69"/>
      <c r="BN423" s="69"/>
      <c r="BO423" s="69"/>
      <c r="BP423" s="69"/>
      <c r="BQ423" s="69"/>
      <c r="BR423" s="69"/>
      <c r="BS423" s="69"/>
    </row>
    <row r="424" spans="1:71" ht="24" customHeight="1">
      <c r="A424" s="188">
        <v>15</v>
      </c>
      <c r="B424" s="230" t="str">
        <f>CONCATENATE(VLOOKUP($A$405,$V$4:$BJ$40,14),(VLOOKUP($A$405,$V$4:$BJ$40,14)))</f>
        <v>--</v>
      </c>
      <c r="C424" s="221"/>
      <c r="D424" s="222" t="str">
        <f>VLOOKUP($A$405,$V$4:$BJ$40,22)</f>
        <v>-</v>
      </c>
      <c r="E424" s="223"/>
      <c r="F424" s="223"/>
      <c r="G424" s="223"/>
      <c r="H424" s="223"/>
      <c r="I424" s="223"/>
      <c r="J424" s="223"/>
      <c r="K424" s="223"/>
      <c r="L424" s="223"/>
      <c r="M424" s="223"/>
      <c r="N424" s="224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  <c r="AJ424" s="69"/>
      <c r="AK424" s="69"/>
      <c r="AL424" s="69"/>
      <c r="AM424" s="69"/>
      <c r="AN424" s="69"/>
      <c r="AO424" s="69"/>
      <c r="AP424" s="69"/>
      <c r="AQ424" s="69"/>
      <c r="AR424" s="69"/>
      <c r="AS424" s="69"/>
      <c r="AT424" s="69"/>
      <c r="AU424" s="69"/>
      <c r="AV424" s="69"/>
      <c r="AW424" s="69"/>
      <c r="AX424" s="69"/>
      <c r="AY424" s="69"/>
      <c r="AZ424" s="69"/>
      <c r="BA424" s="69"/>
      <c r="BB424" s="69"/>
      <c r="BC424" s="69"/>
      <c r="BD424" s="69"/>
      <c r="BE424" s="69"/>
      <c r="BF424" s="69"/>
      <c r="BG424" s="69"/>
      <c r="BH424" s="69"/>
      <c r="BI424" s="69"/>
      <c r="BJ424" s="69"/>
      <c r="BK424" s="69"/>
      <c r="BL424" s="69"/>
      <c r="BM424" s="69"/>
      <c r="BN424" s="69"/>
      <c r="BO424" s="69"/>
      <c r="BP424" s="69"/>
      <c r="BQ424" s="69"/>
      <c r="BR424" s="69"/>
      <c r="BS424" s="69"/>
    </row>
    <row r="425" spans="1:71" ht="24" customHeight="1">
      <c r="A425" s="188">
        <v>16</v>
      </c>
      <c r="B425" s="230" t="str">
        <f>CONCATENATE(VLOOKUP($A$405,$V$4:$BJ$40,15),(VLOOKUP($A$405,$V$4:$BJ$40,15)))</f>
        <v>--</v>
      </c>
      <c r="C425" s="221"/>
      <c r="D425" s="222" t="str">
        <f>VLOOKUP($A$405,$V$4:$BJ$40,23)</f>
        <v>-</v>
      </c>
      <c r="E425" s="223"/>
      <c r="F425" s="223"/>
      <c r="G425" s="223"/>
      <c r="H425" s="223"/>
      <c r="I425" s="223"/>
      <c r="J425" s="223"/>
      <c r="K425" s="223"/>
      <c r="L425" s="223"/>
      <c r="M425" s="223"/>
      <c r="N425" s="224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  <c r="AJ425" s="69"/>
      <c r="AK425" s="69"/>
      <c r="AL425" s="69"/>
      <c r="AM425" s="69"/>
      <c r="AN425" s="69"/>
      <c r="AO425" s="69"/>
      <c r="AP425" s="69"/>
      <c r="AQ425" s="69"/>
      <c r="AR425" s="69"/>
      <c r="AS425" s="69"/>
      <c r="AT425" s="69"/>
      <c r="AU425" s="69"/>
      <c r="AV425" s="69"/>
      <c r="AW425" s="69"/>
      <c r="AX425" s="69"/>
      <c r="AY425" s="69"/>
      <c r="AZ425" s="69"/>
      <c r="BA425" s="69"/>
      <c r="BB425" s="69"/>
      <c r="BC425" s="69"/>
      <c r="BD425" s="69"/>
      <c r="BE425" s="69"/>
      <c r="BF425" s="69"/>
      <c r="BG425" s="69"/>
      <c r="BH425" s="69"/>
      <c r="BI425" s="69"/>
      <c r="BJ425" s="69"/>
      <c r="BK425" s="69"/>
      <c r="BL425" s="69"/>
      <c r="BM425" s="69"/>
      <c r="BN425" s="69"/>
      <c r="BO425" s="69"/>
      <c r="BP425" s="69"/>
      <c r="BQ425" s="69"/>
      <c r="BR425" s="69"/>
      <c r="BS425" s="69"/>
    </row>
    <row r="426" spans="1:71" ht="24" customHeight="1">
      <c r="A426" s="188">
        <v>17</v>
      </c>
      <c r="B426" s="230"/>
      <c r="C426" s="221"/>
      <c r="D426" s="222"/>
      <c r="E426" s="223"/>
      <c r="F426" s="223"/>
      <c r="G426" s="223"/>
      <c r="H426" s="223"/>
      <c r="I426" s="223"/>
      <c r="J426" s="223"/>
      <c r="K426" s="223"/>
      <c r="L426" s="223"/>
      <c r="M426" s="223"/>
      <c r="N426" s="224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  <c r="AA426" s="69"/>
      <c r="AB426" s="69"/>
      <c r="AC426" s="69"/>
      <c r="AD426" s="69"/>
      <c r="AE426" s="69"/>
      <c r="AF426" s="69"/>
      <c r="AG426" s="69"/>
      <c r="AH426" s="69"/>
      <c r="AI426" s="69"/>
      <c r="AJ426" s="69"/>
      <c r="AK426" s="69"/>
      <c r="AL426" s="69"/>
      <c r="AM426" s="69"/>
      <c r="AN426" s="69"/>
      <c r="AO426" s="69"/>
      <c r="AP426" s="69"/>
      <c r="AQ426" s="69"/>
      <c r="AR426" s="69"/>
      <c r="AS426" s="69"/>
      <c r="AT426" s="69"/>
      <c r="AU426" s="69"/>
      <c r="AV426" s="69"/>
      <c r="AW426" s="69"/>
      <c r="AX426" s="69"/>
      <c r="AY426" s="69"/>
      <c r="AZ426" s="69"/>
      <c r="BA426" s="69"/>
      <c r="BB426" s="69"/>
      <c r="BC426" s="69"/>
      <c r="BD426" s="69"/>
      <c r="BE426" s="69"/>
      <c r="BF426" s="69"/>
      <c r="BG426" s="69"/>
      <c r="BH426" s="69"/>
      <c r="BI426" s="69"/>
      <c r="BJ426" s="69"/>
      <c r="BK426" s="69"/>
      <c r="BL426" s="69"/>
      <c r="BM426" s="69"/>
      <c r="BN426" s="69"/>
      <c r="BO426" s="69"/>
      <c r="BP426" s="69"/>
      <c r="BQ426" s="69"/>
      <c r="BR426" s="69"/>
      <c r="BS426" s="69"/>
    </row>
    <row r="427" spans="1:71" s="363" customFormat="1" ht="24" customHeight="1">
      <c r="A427" s="188">
        <v>18</v>
      </c>
      <c r="B427" s="230"/>
      <c r="C427" s="221"/>
      <c r="D427" s="222"/>
      <c r="E427" s="450"/>
      <c r="F427" s="450"/>
      <c r="G427" s="450"/>
      <c r="H427" s="450"/>
      <c r="I427" s="450"/>
      <c r="J427" s="450"/>
      <c r="K427" s="450"/>
      <c r="L427" s="450"/>
      <c r="M427" s="450"/>
      <c r="N427" s="451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  <c r="AA427" s="69"/>
      <c r="AB427" s="69"/>
      <c r="AC427" s="69"/>
      <c r="AD427" s="69"/>
      <c r="AE427" s="69"/>
      <c r="AF427" s="69"/>
      <c r="AG427" s="69"/>
      <c r="AH427" s="69"/>
      <c r="AI427" s="69"/>
      <c r="AJ427" s="69"/>
      <c r="AK427" s="69"/>
      <c r="AL427" s="69"/>
      <c r="AM427" s="69"/>
      <c r="AN427" s="69"/>
      <c r="AO427" s="69"/>
      <c r="AP427" s="69"/>
      <c r="AQ427" s="69"/>
      <c r="AR427" s="69"/>
      <c r="AS427" s="69"/>
      <c r="AT427" s="69"/>
      <c r="AU427" s="69"/>
      <c r="AV427" s="69"/>
      <c r="AW427" s="69"/>
      <c r="AX427" s="69"/>
      <c r="AY427" s="69"/>
      <c r="AZ427" s="69"/>
      <c r="BA427" s="69"/>
      <c r="BB427" s="69"/>
      <c r="BC427" s="69"/>
      <c r="BD427" s="69"/>
      <c r="BE427" s="69"/>
      <c r="BF427" s="69"/>
      <c r="BG427" s="69"/>
      <c r="BH427" s="69"/>
      <c r="BI427" s="69"/>
      <c r="BJ427" s="69"/>
      <c r="BK427" s="69"/>
      <c r="BL427" s="69"/>
      <c r="BM427" s="69"/>
      <c r="BN427" s="69"/>
      <c r="BO427" s="69"/>
      <c r="BP427" s="69"/>
      <c r="BQ427" s="69"/>
      <c r="BR427" s="69"/>
      <c r="BS427" s="69"/>
    </row>
    <row r="428" spans="1:71" s="363" customFormat="1" ht="24" customHeight="1">
      <c r="A428" s="188">
        <v>19</v>
      </c>
      <c r="B428" s="230"/>
      <c r="C428" s="221"/>
      <c r="D428" s="222"/>
      <c r="E428" s="450"/>
      <c r="F428" s="450"/>
      <c r="G428" s="450"/>
      <c r="H428" s="450"/>
      <c r="I428" s="450"/>
      <c r="J428" s="450"/>
      <c r="K428" s="450"/>
      <c r="L428" s="450"/>
      <c r="M428" s="450"/>
      <c r="N428" s="451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  <c r="AA428" s="69"/>
      <c r="AB428" s="69"/>
      <c r="AC428" s="69"/>
      <c r="AD428" s="69"/>
      <c r="AE428" s="69"/>
      <c r="AF428" s="69"/>
      <c r="AG428" s="69"/>
      <c r="AH428" s="69"/>
      <c r="AI428" s="69"/>
      <c r="AJ428" s="69"/>
      <c r="AK428" s="69"/>
      <c r="AL428" s="69"/>
      <c r="AM428" s="69"/>
      <c r="AN428" s="69"/>
      <c r="AO428" s="69"/>
      <c r="AP428" s="69"/>
      <c r="AQ428" s="69"/>
      <c r="AR428" s="69"/>
      <c r="AS428" s="69"/>
      <c r="AT428" s="69"/>
      <c r="AU428" s="69"/>
      <c r="AV428" s="69"/>
      <c r="AW428" s="69"/>
      <c r="AX428" s="69"/>
      <c r="AY428" s="69"/>
      <c r="AZ428" s="69"/>
      <c r="BA428" s="69"/>
      <c r="BB428" s="69"/>
      <c r="BC428" s="69"/>
      <c r="BD428" s="69"/>
      <c r="BE428" s="69"/>
      <c r="BF428" s="69"/>
      <c r="BG428" s="69"/>
      <c r="BH428" s="69"/>
      <c r="BI428" s="69"/>
      <c r="BJ428" s="69"/>
      <c r="BK428" s="69"/>
      <c r="BL428" s="69"/>
      <c r="BM428" s="69"/>
      <c r="BN428" s="69"/>
      <c r="BO428" s="69"/>
      <c r="BP428" s="69"/>
      <c r="BQ428" s="69"/>
      <c r="BR428" s="69"/>
      <c r="BS428" s="69"/>
    </row>
    <row r="429" spans="1:71" s="363" customFormat="1" ht="24" customHeight="1">
      <c r="A429" s="188">
        <v>20</v>
      </c>
      <c r="B429" s="230"/>
      <c r="C429" s="221"/>
      <c r="D429" s="222"/>
      <c r="E429" s="450"/>
      <c r="F429" s="450"/>
      <c r="G429" s="450"/>
      <c r="H429" s="450"/>
      <c r="I429" s="450"/>
      <c r="J429" s="450"/>
      <c r="K429" s="450"/>
      <c r="L429" s="450"/>
      <c r="M429" s="450"/>
      <c r="N429" s="451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  <c r="AA429" s="69"/>
      <c r="AB429" s="69"/>
      <c r="AC429" s="69"/>
      <c r="AD429" s="69"/>
      <c r="AE429" s="69"/>
      <c r="AF429" s="69"/>
      <c r="AG429" s="69"/>
      <c r="AH429" s="69"/>
      <c r="AI429" s="69"/>
      <c r="AJ429" s="69"/>
      <c r="AK429" s="69"/>
      <c r="AL429" s="69"/>
      <c r="AM429" s="69"/>
      <c r="AN429" s="69"/>
      <c r="AO429" s="69"/>
      <c r="AP429" s="69"/>
      <c r="AQ429" s="69"/>
      <c r="AR429" s="69"/>
      <c r="AS429" s="69"/>
      <c r="AT429" s="69"/>
      <c r="AU429" s="69"/>
      <c r="AV429" s="69"/>
      <c r="AW429" s="69"/>
      <c r="AX429" s="69"/>
      <c r="AY429" s="69"/>
      <c r="AZ429" s="69"/>
      <c r="BA429" s="69"/>
      <c r="BB429" s="69"/>
      <c r="BC429" s="69"/>
      <c r="BD429" s="69"/>
      <c r="BE429" s="69"/>
      <c r="BF429" s="69"/>
      <c r="BG429" s="69"/>
      <c r="BH429" s="69"/>
      <c r="BI429" s="69"/>
      <c r="BJ429" s="69"/>
      <c r="BK429" s="69"/>
      <c r="BL429" s="69"/>
      <c r="BM429" s="69"/>
      <c r="BN429" s="69"/>
      <c r="BO429" s="69"/>
      <c r="BP429" s="69"/>
      <c r="BQ429" s="69"/>
      <c r="BR429" s="69"/>
      <c r="BS429" s="69"/>
    </row>
    <row r="430" spans="1:71" s="363" customFormat="1" ht="24" customHeight="1">
      <c r="A430" s="188">
        <v>21</v>
      </c>
      <c r="B430" s="230"/>
      <c r="C430" s="221"/>
      <c r="D430" s="222"/>
      <c r="E430" s="450"/>
      <c r="F430" s="450"/>
      <c r="G430" s="450"/>
      <c r="H430" s="450"/>
      <c r="I430" s="450"/>
      <c r="J430" s="450"/>
      <c r="K430" s="450"/>
      <c r="L430" s="450"/>
      <c r="M430" s="450"/>
      <c r="N430" s="451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  <c r="AJ430" s="69"/>
      <c r="AK430" s="69"/>
      <c r="AL430" s="69"/>
      <c r="AM430" s="69"/>
      <c r="AN430" s="69"/>
      <c r="AO430" s="69"/>
      <c r="AP430" s="69"/>
      <c r="AQ430" s="69"/>
      <c r="AR430" s="69"/>
      <c r="AS430" s="69"/>
      <c r="AT430" s="69"/>
      <c r="AU430" s="69"/>
      <c r="AV430" s="69"/>
      <c r="AW430" s="69"/>
      <c r="AX430" s="69"/>
      <c r="AY430" s="69"/>
      <c r="AZ430" s="69"/>
      <c r="BA430" s="69"/>
      <c r="BB430" s="69"/>
      <c r="BC430" s="69"/>
      <c r="BD430" s="69"/>
      <c r="BE430" s="69"/>
      <c r="BF430" s="69"/>
      <c r="BG430" s="69"/>
      <c r="BH430" s="69"/>
      <c r="BI430" s="69"/>
      <c r="BJ430" s="69"/>
      <c r="BK430" s="69"/>
      <c r="BL430" s="69"/>
      <c r="BM430" s="69"/>
      <c r="BN430" s="69"/>
      <c r="BO430" s="69"/>
      <c r="BP430" s="69"/>
      <c r="BQ430" s="69"/>
      <c r="BR430" s="69"/>
      <c r="BS430" s="69"/>
    </row>
    <row r="431" spans="1:71" s="363" customFormat="1" ht="24" customHeight="1">
      <c r="A431" s="188">
        <v>22</v>
      </c>
      <c r="B431" s="230"/>
      <c r="C431" s="221"/>
      <c r="D431" s="222"/>
      <c r="E431" s="450"/>
      <c r="F431" s="450"/>
      <c r="G431" s="450"/>
      <c r="H431" s="450"/>
      <c r="I431" s="450"/>
      <c r="J431" s="450"/>
      <c r="K431" s="450"/>
      <c r="L431" s="450"/>
      <c r="M431" s="450"/>
      <c r="N431" s="451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  <c r="AK431" s="69"/>
      <c r="AL431" s="69"/>
      <c r="AM431" s="69"/>
      <c r="AN431" s="69"/>
      <c r="AO431" s="69"/>
      <c r="AP431" s="69"/>
      <c r="AQ431" s="69"/>
      <c r="AR431" s="69"/>
      <c r="AS431" s="69"/>
      <c r="AT431" s="69"/>
      <c r="AU431" s="69"/>
      <c r="AV431" s="69"/>
      <c r="AW431" s="69"/>
      <c r="AX431" s="69"/>
      <c r="AY431" s="69"/>
      <c r="AZ431" s="69"/>
      <c r="BA431" s="69"/>
      <c r="BB431" s="69"/>
      <c r="BC431" s="69"/>
      <c r="BD431" s="69"/>
      <c r="BE431" s="69"/>
      <c r="BF431" s="69"/>
      <c r="BG431" s="69"/>
      <c r="BH431" s="69"/>
      <c r="BI431" s="69"/>
      <c r="BJ431" s="69"/>
      <c r="BK431" s="69"/>
      <c r="BL431" s="69"/>
      <c r="BM431" s="69"/>
      <c r="BN431" s="69"/>
      <c r="BO431" s="69"/>
      <c r="BP431" s="69"/>
      <c r="BQ431" s="69"/>
      <c r="BR431" s="69"/>
      <c r="BS431" s="69"/>
    </row>
    <row r="432" spans="1:71" ht="24" customHeight="1">
      <c r="A432" s="188">
        <v>23</v>
      </c>
      <c r="B432" s="230"/>
      <c r="C432" s="221"/>
      <c r="D432" s="222"/>
      <c r="E432" s="223"/>
      <c r="F432" s="223"/>
      <c r="G432" s="223"/>
      <c r="H432" s="223"/>
      <c r="I432" s="223"/>
      <c r="J432" s="223"/>
      <c r="K432" s="223"/>
      <c r="L432" s="223"/>
      <c r="M432" s="223"/>
      <c r="N432" s="224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K432" s="69"/>
      <c r="AL432" s="69"/>
      <c r="AM432" s="69"/>
      <c r="AN432" s="69"/>
      <c r="AO432" s="69"/>
      <c r="AP432" s="69"/>
      <c r="AQ432" s="69"/>
      <c r="AR432" s="69"/>
      <c r="AS432" s="69"/>
      <c r="AT432" s="69"/>
      <c r="AU432" s="69"/>
      <c r="AV432" s="69"/>
      <c r="AW432" s="69"/>
      <c r="AX432" s="69"/>
      <c r="AY432" s="69"/>
      <c r="AZ432" s="69"/>
      <c r="BA432" s="69"/>
      <c r="BB432" s="69"/>
      <c r="BC432" s="69"/>
      <c r="BD432" s="69"/>
      <c r="BE432" s="69"/>
      <c r="BF432" s="69"/>
      <c r="BG432" s="69"/>
      <c r="BH432" s="69"/>
      <c r="BI432" s="69"/>
      <c r="BJ432" s="69"/>
      <c r="BK432" s="69"/>
      <c r="BL432" s="69"/>
      <c r="BM432" s="69"/>
      <c r="BN432" s="69"/>
      <c r="BO432" s="69"/>
      <c r="BP432" s="69"/>
      <c r="BQ432" s="69"/>
      <c r="BR432" s="69"/>
      <c r="BS432" s="69"/>
    </row>
    <row r="433" spans="1:71" ht="24" customHeight="1">
      <c r="A433" s="188">
        <v>24</v>
      </c>
      <c r="B433" s="230"/>
      <c r="C433" s="221"/>
      <c r="D433" s="222"/>
      <c r="E433" s="223"/>
      <c r="F433" s="223"/>
      <c r="G433" s="223"/>
      <c r="H433" s="223"/>
      <c r="I433" s="223"/>
      <c r="J433" s="223"/>
      <c r="K433" s="223"/>
      <c r="L433" s="223"/>
      <c r="M433" s="223"/>
      <c r="N433" s="224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  <c r="AJ433" s="69"/>
      <c r="AK433" s="69"/>
      <c r="AL433" s="69"/>
      <c r="AM433" s="69"/>
      <c r="AN433" s="69"/>
      <c r="AO433" s="69"/>
      <c r="AP433" s="69"/>
      <c r="AQ433" s="69"/>
      <c r="AR433" s="69"/>
      <c r="AS433" s="69"/>
      <c r="AT433" s="69"/>
      <c r="AU433" s="69"/>
      <c r="AV433" s="69"/>
      <c r="AW433" s="69"/>
      <c r="AX433" s="69"/>
      <c r="AY433" s="69"/>
      <c r="AZ433" s="69"/>
      <c r="BA433" s="69"/>
      <c r="BB433" s="69"/>
      <c r="BC433" s="69"/>
      <c r="BD433" s="69"/>
      <c r="BE433" s="69"/>
      <c r="BF433" s="69"/>
      <c r="BG433" s="69"/>
      <c r="BH433" s="69"/>
      <c r="BI433" s="69"/>
      <c r="BJ433" s="69"/>
      <c r="BK433" s="69"/>
      <c r="BL433" s="69"/>
      <c r="BM433" s="69"/>
      <c r="BN433" s="69"/>
      <c r="BO433" s="69"/>
      <c r="BP433" s="69"/>
      <c r="BQ433" s="69"/>
      <c r="BR433" s="69"/>
      <c r="BS433" s="69"/>
    </row>
    <row r="434" spans="1:71" ht="24" customHeight="1" thickBot="1">
      <c r="A434" s="188">
        <v>25</v>
      </c>
      <c r="B434" s="231"/>
      <c r="C434" s="232"/>
      <c r="D434" s="233"/>
      <c r="E434" s="234"/>
      <c r="F434" s="234"/>
      <c r="G434" s="234"/>
      <c r="H434" s="234"/>
      <c r="I434" s="234"/>
      <c r="J434" s="234"/>
      <c r="K434" s="234"/>
      <c r="L434" s="234"/>
      <c r="M434" s="234"/>
      <c r="N434" s="235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K434" s="69"/>
      <c r="AL434" s="69"/>
      <c r="AM434" s="69"/>
      <c r="AN434" s="69"/>
      <c r="AO434" s="69"/>
      <c r="AP434" s="69"/>
      <c r="AQ434" s="69"/>
      <c r="AR434" s="69"/>
      <c r="AS434" s="69"/>
      <c r="AT434" s="69"/>
      <c r="AU434" s="69"/>
      <c r="AV434" s="69"/>
      <c r="AW434" s="69"/>
      <c r="AX434" s="69"/>
      <c r="AY434" s="69"/>
      <c r="AZ434" s="69"/>
      <c r="BA434" s="69"/>
      <c r="BB434" s="69"/>
      <c r="BC434" s="69"/>
      <c r="BD434" s="69"/>
      <c r="BE434" s="69"/>
      <c r="BF434" s="69"/>
      <c r="BG434" s="69"/>
      <c r="BH434" s="69"/>
      <c r="BI434" s="69"/>
      <c r="BJ434" s="69"/>
      <c r="BK434" s="69"/>
      <c r="BL434" s="69"/>
      <c r="BM434" s="69"/>
      <c r="BN434" s="69"/>
      <c r="BO434" s="69"/>
      <c r="BP434" s="69"/>
      <c r="BQ434" s="69"/>
      <c r="BR434" s="69"/>
      <c r="BS434" s="69"/>
    </row>
    <row r="435" spans="1:71" ht="24" customHeight="1" thickBot="1">
      <c r="A435" s="191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  <c r="AJ435" s="69"/>
      <c r="AK435" s="69"/>
      <c r="AL435" s="69"/>
      <c r="AM435" s="69"/>
      <c r="AN435" s="69"/>
      <c r="AO435" s="69"/>
      <c r="AP435" s="69"/>
      <c r="AQ435" s="69"/>
      <c r="AR435" s="69"/>
      <c r="AS435" s="69"/>
      <c r="AT435" s="69"/>
      <c r="AU435" s="69"/>
      <c r="AV435" s="69"/>
      <c r="AW435" s="69"/>
      <c r="AX435" s="69"/>
      <c r="AY435" s="69"/>
      <c r="AZ435" s="69"/>
      <c r="BA435" s="69"/>
      <c r="BB435" s="69"/>
      <c r="BC435" s="69"/>
      <c r="BD435" s="69"/>
      <c r="BE435" s="69"/>
      <c r="BF435" s="69"/>
      <c r="BG435" s="69"/>
      <c r="BH435" s="69"/>
      <c r="BI435" s="69"/>
      <c r="BJ435" s="69"/>
      <c r="BK435" s="69"/>
      <c r="BL435" s="69"/>
      <c r="BM435" s="69"/>
      <c r="BN435" s="69"/>
      <c r="BO435" s="69"/>
      <c r="BP435" s="69"/>
      <c r="BQ435" s="69"/>
      <c r="BR435" s="69"/>
      <c r="BS435" s="69"/>
    </row>
    <row r="436" spans="1:71" ht="24" customHeight="1">
      <c r="A436" s="192" t="s">
        <v>48</v>
      </c>
      <c r="B436" s="236"/>
      <c r="C436" s="236"/>
      <c r="D436" s="236"/>
      <c r="E436" s="236"/>
      <c r="F436" s="237"/>
      <c r="G436" s="567" t="s">
        <v>49</v>
      </c>
      <c r="H436" s="568"/>
      <c r="I436" s="568"/>
      <c r="J436" s="568"/>
      <c r="K436" s="568"/>
      <c r="L436" s="568"/>
      <c r="M436" s="568"/>
      <c r="N436" s="5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  <c r="AA436" s="69"/>
      <c r="AB436" s="69"/>
      <c r="AC436" s="69"/>
      <c r="AD436" s="69"/>
      <c r="AE436" s="69"/>
      <c r="AF436" s="69"/>
      <c r="AG436" s="69"/>
      <c r="AH436" s="69"/>
      <c r="AI436" s="69"/>
      <c r="AJ436" s="69"/>
      <c r="AK436" s="69"/>
      <c r="AL436" s="69"/>
      <c r="AM436" s="69"/>
      <c r="AN436" s="69"/>
      <c r="AO436" s="69"/>
      <c r="AP436" s="69"/>
      <c r="AQ436" s="69"/>
      <c r="AR436" s="69"/>
      <c r="AS436" s="69"/>
      <c r="AT436" s="69"/>
      <c r="AU436" s="69"/>
      <c r="AV436" s="69"/>
      <c r="AW436" s="69"/>
      <c r="AX436" s="69"/>
      <c r="AY436" s="69"/>
      <c r="AZ436" s="69"/>
      <c r="BA436" s="69"/>
      <c r="BB436" s="69"/>
      <c r="BC436" s="69"/>
      <c r="BD436" s="69"/>
      <c r="BE436" s="69"/>
      <c r="BF436" s="69"/>
      <c r="BG436" s="69"/>
      <c r="BH436" s="69"/>
      <c r="BI436" s="69"/>
      <c r="BJ436" s="69"/>
      <c r="BK436" s="69"/>
      <c r="BL436" s="69"/>
      <c r="BM436" s="69"/>
      <c r="BN436" s="69"/>
      <c r="BO436" s="69"/>
      <c r="BP436" s="69"/>
      <c r="BQ436" s="69"/>
      <c r="BR436" s="69"/>
      <c r="BS436" s="69"/>
    </row>
    <row r="437" spans="1:71" ht="24" customHeight="1">
      <c r="A437" s="193" t="s">
        <v>51</v>
      </c>
      <c r="B437" s="240" t="s">
        <v>21</v>
      </c>
      <c r="C437" s="241" t="s">
        <v>22</v>
      </c>
      <c r="D437" s="241" t="s">
        <v>23</v>
      </c>
      <c r="E437" s="242" t="s">
        <v>52</v>
      </c>
      <c r="F437" s="243"/>
      <c r="G437" s="244" t="s">
        <v>51</v>
      </c>
      <c r="H437" s="240" t="s">
        <v>53</v>
      </c>
      <c r="I437" s="544" t="s">
        <v>22</v>
      </c>
      <c r="J437" s="545"/>
      <c r="K437" s="546"/>
      <c r="L437" s="547" t="s">
        <v>23</v>
      </c>
      <c r="M437" s="548"/>
      <c r="N437" s="245" t="s">
        <v>52</v>
      </c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  <c r="AA437" s="69"/>
      <c r="AB437" s="69"/>
      <c r="AC437" s="69"/>
      <c r="AD437" s="69"/>
      <c r="AE437" s="69"/>
      <c r="AF437" s="69"/>
      <c r="AG437" s="69"/>
      <c r="AH437" s="69"/>
      <c r="AI437" s="69"/>
      <c r="AJ437" s="69"/>
      <c r="AK437" s="69"/>
      <c r="AL437" s="69"/>
      <c r="AM437" s="69"/>
      <c r="AN437" s="69"/>
      <c r="AO437" s="69"/>
      <c r="AP437" s="69"/>
      <c r="AQ437" s="69"/>
      <c r="AR437" s="69"/>
      <c r="AS437" s="69"/>
      <c r="AT437" s="69"/>
      <c r="AU437" s="69"/>
      <c r="AV437" s="69"/>
      <c r="AW437" s="69"/>
      <c r="AX437" s="69"/>
      <c r="AY437" s="69"/>
      <c r="AZ437" s="69"/>
      <c r="BA437" s="69"/>
      <c r="BB437" s="69"/>
      <c r="BC437" s="69"/>
      <c r="BD437" s="69"/>
      <c r="BE437" s="69"/>
      <c r="BF437" s="69"/>
      <c r="BG437" s="69"/>
      <c r="BH437" s="69"/>
      <c r="BI437" s="69"/>
      <c r="BJ437" s="69"/>
      <c r="BK437" s="69"/>
      <c r="BL437" s="69"/>
      <c r="BM437" s="69"/>
      <c r="BN437" s="69"/>
      <c r="BO437" s="69"/>
      <c r="BP437" s="69"/>
      <c r="BQ437" s="69"/>
      <c r="BR437" s="69"/>
      <c r="BS437" s="69"/>
    </row>
    <row r="438" spans="1:71" ht="24" customHeight="1">
      <c r="A438" s="194" t="s">
        <v>54</v>
      </c>
      <c r="B438" s="223"/>
      <c r="C438" s="223"/>
      <c r="D438" s="223"/>
      <c r="E438" s="196"/>
      <c r="F438" s="246"/>
      <c r="G438" s="194" t="s">
        <v>54</v>
      </c>
      <c r="H438" s="223"/>
      <c r="I438" s="544"/>
      <c r="J438" s="545"/>
      <c r="K438" s="546"/>
      <c r="L438" s="547"/>
      <c r="M438" s="548"/>
      <c r="N438" s="247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  <c r="AA438" s="69"/>
      <c r="AB438" s="69"/>
      <c r="AC438" s="69"/>
      <c r="AD438" s="69"/>
      <c r="AE438" s="69"/>
      <c r="AF438" s="69"/>
      <c r="AG438" s="69"/>
      <c r="AH438" s="69"/>
      <c r="AI438" s="69"/>
      <c r="AJ438" s="69"/>
      <c r="AK438" s="69"/>
      <c r="AL438" s="69"/>
      <c r="AM438" s="69"/>
      <c r="AN438" s="69"/>
      <c r="AO438" s="69"/>
      <c r="AP438" s="69"/>
      <c r="AQ438" s="69"/>
      <c r="AR438" s="69"/>
      <c r="AS438" s="69"/>
      <c r="AT438" s="69"/>
      <c r="AU438" s="69"/>
      <c r="AV438" s="69"/>
      <c r="AW438" s="69"/>
      <c r="AX438" s="69"/>
      <c r="AY438" s="69"/>
      <c r="AZ438" s="69"/>
      <c r="BA438" s="69"/>
      <c r="BB438" s="69"/>
      <c r="BC438" s="69"/>
      <c r="BD438" s="69"/>
      <c r="BE438" s="69"/>
      <c r="BF438" s="69"/>
      <c r="BG438" s="69"/>
      <c r="BH438" s="69"/>
      <c r="BI438" s="69"/>
      <c r="BJ438" s="69"/>
      <c r="BK438" s="69"/>
      <c r="BL438" s="69"/>
      <c r="BM438" s="69"/>
      <c r="BN438" s="69"/>
      <c r="BO438" s="69"/>
      <c r="BP438" s="69"/>
      <c r="BQ438" s="69"/>
      <c r="BR438" s="69"/>
      <c r="BS438" s="69"/>
    </row>
    <row r="439" spans="1:71" ht="24" customHeight="1">
      <c r="A439" s="194" t="s">
        <v>57</v>
      </c>
      <c r="B439" s="223"/>
      <c r="C439" s="223"/>
      <c r="D439" s="223"/>
      <c r="E439" s="196"/>
      <c r="F439" s="246"/>
      <c r="G439" s="194" t="s">
        <v>57</v>
      </c>
      <c r="H439" s="223"/>
      <c r="I439" s="544"/>
      <c r="J439" s="545"/>
      <c r="K439" s="546"/>
      <c r="L439" s="547"/>
      <c r="M439" s="548"/>
      <c r="N439" s="247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  <c r="AA439" s="69"/>
      <c r="AB439" s="69"/>
      <c r="AC439" s="69"/>
      <c r="AD439" s="69"/>
      <c r="AE439" s="69"/>
      <c r="AF439" s="69"/>
      <c r="AG439" s="69"/>
      <c r="AH439" s="69"/>
      <c r="AI439" s="69"/>
      <c r="AJ439" s="69"/>
      <c r="AK439" s="69"/>
      <c r="AL439" s="69"/>
      <c r="AM439" s="69"/>
      <c r="AN439" s="69"/>
      <c r="AO439" s="69"/>
      <c r="AP439" s="69"/>
      <c r="AQ439" s="69"/>
      <c r="AR439" s="69"/>
      <c r="AS439" s="69"/>
      <c r="AT439" s="69"/>
      <c r="AU439" s="69"/>
      <c r="AV439" s="69"/>
      <c r="AW439" s="69"/>
      <c r="AX439" s="69"/>
      <c r="AY439" s="69"/>
      <c r="AZ439" s="69"/>
      <c r="BA439" s="69"/>
      <c r="BB439" s="69"/>
      <c r="BC439" s="69"/>
      <c r="BD439" s="69"/>
      <c r="BE439" s="69"/>
      <c r="BF439" s="69"/>
      <c r="BG439" s="69"/>
      <c r="BH439" s="69"/>
      <c r="BI439" s="69"/>
      <c r="BJ439" s="69"/>
      <c r="BK439" s="69"/>
      <c r="BL439" s="69"/>
      <c r="BM439" s="69"/>
      <c r="BN439" s="69"/>
      <c r="BO439" s="69"/>
      <c r="BP439" s="69"/>
      <c r="BQ439" s="69"/>
      <c r="BR439" s="69"/>
      <c r="BS439" s="69"/>
    </row>
    <row r="440" spans="1:71" ht="24" customHeight="1">
      <c r="A440" s="194" t="s">
        <v>59</v>
      </c>
      <c r="B440" s="223"/>
      <c r="C440" s="223"/>
      <c r="D440" s="223"/>
      <c r="E440" s="196"/>
      <c r="F440" s="246"/>
      <c r="G440" s="194" t="s">
        <v>59</v>
      </c>
      <c r="H440" s="223"/>
      <c r="I440" s="544"/>
      <c r="J440" s="545"/>
      <c r="K440" s="546"/>
      <c r="L440" s="547"/>
      <c r="M440" s="548"/>
      <c r="N440" s="247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  <c r="AA440" s="69"/>
      <c r="AB440" s="69"/>
      <c r="AC440" s="69"/>
      <c r="AD440" s="69"/>
      <c r="AE440" s="69"/>
      <c r="AF440" s="69"/>
      <c r="AG440" s="69"/>
      <c r="AH440" s="69"/>
      <c r="AI440" s="69"/>
      <c r="AJ440" s="69"/>
      <c r="AK440" s="69"/>
      <c r="AL440" s="69"/>
      <c r="AM440" s="69"/>
      <c r="AN440" s="69"/>
      <c r="AO440" s="69"/>
      <c r="AP440" s="69"/>
      <c r="AQ440" s="69"/>
      <c r="AR440" s="69"/>
      <c r="AS440" s="69"/>
      <c r="AT440" s="69"/>
      <c r="AU440" s="69"/>
      <c r="AV440" s="69"/>
      <c r="AW440" s="69"/>
      <c r="AX440" s="69"/>
      <c r="AY440" s="69"/>
      <c r="AZ440" s="69"/>
      <c r="BA440" s="69"/>
      <c r="BB440" s="69"/>
      <c r="BC440" s="69"/>
      <c r="BD440" s="69"/>
      <c r="BE440" s="69"/>
      <c r="BF440" s="69"/>
      <c r="BG440" s="69"/>
      <c r="BH440" s="69"/>
      <c r="BI440" s="69"/>
      <c r="BJ440" s="69"/>
      <c r="BK440" s="69"/>
      <c r="BL440" s="69"/>
      <c r="BM440" s="69"/>
      <c r="BN440" s="69"/>
      <c r="BO440" s="69"/>
      <c r="BP440" s="69"/>
      <c r="BQ440" s="69"/>
      <c r="BR440" s="69"/>
      <c r="BS440" s="69"/>
    </row>
    <row r="441" spans="1:71" ht="24" customHeight="1">
      <c r="A441" s="194" t="s">
        <v>61</v>
      </c>
      <c r="B441" s="223"/>
      <c r="C441" s="223"/>
      <c r="D441" s="223"/>
      <c r="E441" s="196"/>
      <c r="F441" s="246"/>
      <c r="G441" s="194" t="s">
        <v>61</v>
      </c>
      <c r="H441" s="223"/>
      <c r="I441" s="544"/>
      <c r="J441" s="545"/>
      <c r="K441" s="546"/>
      <c r="L441" s="547"/>
      <c r="M441" s="548"/>
      <c r="N441" s="247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  <c r="AA441" s="69"/>
      <c r="AB441" s="69"/>
      <c r="AC441" s="69"/>
      <c r="AD441" s="69"/>
      <c r="AE441" s="69"/>
      <c r="AF441" s="69"/>
      <c r="AG441" s="69"/>
      <c r="AH441" s="69"/>
      <c r="AI441" s="69"/>
      <c r="AJ441" s="69"/>
      <c r="AK441" s="69"/>
      <c r="AL441" s="69"/>
      <c r="AM441" s="69"/>
      <c r="AN441" s="69"/>
      <c r="AO441" s="69"/>
      <c r="AP441" s="69"/>
      <c r="AQ441" s="69"/>
      <c r="AR441" s="69"/>
      <c r="AS441" s="69"/>
      <c r="AT441" s="69"/>
      <c r="AU441" s="69"/>
      <c r="AV441" s="69"/>
      <c r="AW441" s="69"/>
      <c r="AX441" s="69"/>
      <c r="AY441" s="69"/>
      <c r="AZ441" s="69"/>
      <c r="BA441" s="69"/>
      <c r="BB441" s="69"/>
      <c r="BC441" s="69"/>
      <c r="BD441" s="69"/>
      <c r="BE441" s="69"/>
      <c r="BF441" s="69"/>
      <c r="BG441" s="69"/>
      <c r="BH441" s="69"/>
      <c r="BI441" s="69"/>
      <c r="BJ441" s="69"/>
      <c r="BK441" s="69"/>
      <c r="BL441" s="69"/>
      <c r="BM441" s="69"/>
      <c r="BN441" s="69"/>
      <c r="BO441" s="69"/>
      <c r="BP441" s="69"/>
      <c r="BQ441" s="69"/>
      <c r="BR441" s="69"/>
      <c r="BS441" s="69"/>
    </row>
    <row r="442" spans="1:71" ht="24" customHeight="1">
      <c r="A442" s="194" t="s">
        <v>62</v>
      </c>
      <c r="B442" s="223"/>
      <c r="C442" s="223"/>
      <c r="D442" s="223"/>
      <c r="E442" s="196"/>
      <c r="F442" s="246"/>
      <c r="G442" s="194" t="s">
        <v>62</v>
      </c>
      <c r="H442" s="223"/>
      <c r="I442" s="544"/>
      <c r="J442" s="545"/>
      <c r="K442" s="546"/>
      <c r="L442" s="547"/>
      <c r="M442" s="548"/>
      <c r="N442" s="247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  <c r="AA442" s="69"/>
      <c r="AB442" s="69"/>
      <c r="AC442" s="69"/>
      <c r="AD442" s="69"/>
      <c r="AE442" s="69"/>
      <c r="AF442" s="69"/>
      <c r="AG442" s="69"/>
      <c r="AH442" s="69"/>
      <c r="AI442" s="69"/>
      <c r="AJ442" s="69"/>
      <c r="AK442" s="69"/>
      <c r="AL442" s="69"/>
      <c r="AM442" s="69"/>
      <c r="AN442" s="69"/>
      <c r="AO442" s="69"/>
      <c r="AP442" s="69"/>
      <c r="AQ442" s="69"/>
      <c r="AR442" s="69"/>
      <c r="AS442" s="69"/>
      <c r="AT442" s="69"/>
      <c r="AU442" s="69"/>
      <c r="AV442" s="69"/>
      <c r="AW442" s="69"/>
      <c r="AX442" s="69"/>
      <c r="AY442" s="69"/>
      <c r="AZ442" s="69"/>
      <c r="BA442" s="69"/>
      <c r="BB442" s="69"/>
      <c r="BC442" s="69"/>
      <c r="BD442" s="69"/>
      <c r="BE442" s="69"/>
      <c r="BF442" s="69"/>
      <c r="BG442" s="69"/>
      <c r="BH442" s="69"/>
      <c r="BI442" s="69"/>
      <c r="BJ442" s="69"/>
      <c r="BK442" s="69"/>
      <c r="BL442" s="69"/>
      <c r="BM442" s="69"/>
      <c r="BN442" s="69"/>
      <c r="BO442" s="69"/>
      <c r="BP442" s="69"/>
      <c r="BQ442" s="69"/>
      <c r="BR442" s="69"/>
      <c r="BS442" s="69"/>
    </row>
    <row r="443" spans="1:71" ht="24" customHeight="1">
      <c r="A443" s="194" t="s">
        <v>63</v>
      </c>
      <c r="B443" s="223"/>
      <c r="C443" s="223"/>
      <c r="D443" s="223"/>
      <c r="E443" s="196"/>
      <c r="F443" s="246"/>
      <c r="G443" s="194" t="s">
        <v>63</v>
      </c>
      <c r="H443" s="223"/>
      <c r="I443" s="544"/>
      <c r="J443" s="545"/>
      <c r="K443" s="546"/>
      <c r="L443" s="547"/>
      <c r="M443" s="548"/>
      <c r="N443" s="247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  <c r="AA443" s="69"/>
      <c r="AB443" s="69"/>
      <c r="AC443" s="69"/>
      <c r="AD443" s="69"/>
      <c r="AE443" s="69"/>
      <c r="AF443" s="69"/>
      <c r="AG443" s="69"/>
      <c r="AH443" s="69"/>
      <c r="AI443" s="69"/>
      <c r="AJ443" s="69"/>
      <c r="AK443" s="69"/>
      <c r="AL443" s="69"/>
      <c r="AM443" s="69"/>
      <c r="AN443" s="69"/>
      <c r="AO443" s="69"/>
      <c r="AP443" s="69"/>
      <c r="AQ443" s="69"/>
      <c r="AR443" s="69"/>
      <c r="AS443" s="69"/>
      <c r="AT443" s="69"/>
      <c r="AU443" s="69"/>
      <c r="AV443" s="69"/>
      <c r="AW443" s="69"/>
      <c r="AX443" s="69"/>
      <c r="AY443" s="69"/>
      <c r="AZ443" s="69"/>
      <c r="BA443" s="69"/>
      <c r="BB443" s="69"/>
      <c r="BC443" s="69"/>
      <c r="BD443" s="69"/>
      <c r="BE443" s="69"/>
      <c r="BF443" s="69"/>
      <c r="BG443" s="69"/>
      <c r="BH443" s="69"/>
      <c r="BI443" s="69"/>
      <c r="BJ443" s="69"/>
      <c r="BK443" s="69"/>
      <c r="BL443" s="69"/>
      <c r="BM443" s="69"/>
      <c r="BN443" s="69"/>
      <c r="BO443" s="69"/>
      <c r="BP443" s="69"/>
      <c r="BQ443" s="69"/>
      <c r="BR443" s="69"/>
      <c r="BS443" s="69"/>
    </row>
    <row r="444" spans="1:71" ht="24" customHeight="1">
      <c r="A444" s="194" t="s">
        <v>64</v>
      </c>
      <c r="B444" s="223"/>
      <c r="C444" s="223"/>
      <c r="D444" s="223"/>
      <c r="E444" s="196"/>
      <c r="F444" s="246"/>
      <c r="G444" s="194" t="s">
        <v>64</v>
      </c>
      <c r="H444" s="223"/>
      <c r="I444" s="544"/>
      <c r="J444" s="545"/>
      <c r="K444" s="546"/>
      <c r="L444" s="547"/>
      <c r="M444" s="548"/>
      <c r="N444" s="247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  <c r="AA444" s="69"/>
      <c r="AB444" s="69"/>
      <c r="AC444" s="69"/>
      <c r="AD444" s="69"/>
      <c r="AE444" s="69"/>
      <c r="AF444" s="69"/>
      <c r="AG444" s="69"/>
      <c r="AH444" s="69"/>
      <c r="AI444" s="69"/>
      <c r="AJ444" s="69"/>
      <c r="AK444" s="69"/>
      <c r="AL444" s="69"/>
      <c r="AM444" s="69"/>
      <c r="AN444" s="69"/>
      <c r="AO444" s="69"/>
      <c r="AP444" s="69"/>
      <c r="AQ444" s="69"/>
      <c r="AR444" s="69"/>
      <c r="AS444" s="69"/>
      <c r="AT444" s="69"/>
      <c r="AU444" s="69"/>
      <c r="AV444" s="69"/>
      <c r="AW444" s="69"/>
      <c r="AX444" s="69"/>
      <c r="AY444" s="69"/>
      <c r="AZ444" s="69"/>
      <c r="BA444" s="69"/>
      <c r="BB444" s="69"/>
      <c r="BC444" s="69"/>
      <c r="BD444" s="69"/>
      <c r="BE444" s="69"/>
      <c r="BF444" s="69"/>
      <c r="BG444" s="69"/>
      <c r="BH444" s="69"/>
      <c r="BI444" s="69"/>
      <c r="BJ444" s="69"/>
      <c r="BK444" s="69"/>
      <c r="BL444" s="69"/>
      <c r="BM444" s="69"/>
      <c r="BN444" s="69"/>
      <c r="BO444" s="69"/>
      <c r="BP444" s="69"/>
      <c r="BQ444" s="69"/>
      <c r="BR444" s="69"/>
      <c r="BS444" s="69"/>
    </row>
    <row r="445" spans="1:71" ht="24" customHeight="1" thickBot="1">
      <c r="A445" s="195" t="s">
        <v>65</v>
      </c>
      <c r="B445" s="234"/>
      <c r="C445" s="234"/>
      <c r="D445" s="234"/>
      <c r="E445" s="249"/>
      <c r="F445" s="246"/>
      <c r="G445" s="195" t="s">
        <v>65</v>
      </c>
      <c r="H445" s="234"/>
      <c r="I445" s="549"/>
      <c r="J445" s="550"/>
      <c r="K445" s="551"/>
      <c r="L445" s="552"/>
      <c r="M445" s="553"/>
      <c r="N445" s="250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  <c r="AA445" s="69"/>
      <c r="AB445" s="69"/>
      <c r="AC445" s="69"/>
      <c r="AD445" s="69"/>
      <c r="AE445" s="69"/>
      <c r="AF445" s="69"/>
      <c r="AG445" s="69"/>
      <c r="AH445" s="69"/>
      <c r="AI445" s="69"/>
      <c r="AJ445" s="69"/>
      <c r="AK445" s="69"/>
      <c r="AL445" s="69"/>
      <c r="AM445" s="69"/>
      <c r="AN445" s="69"/>
      <c r="AO445" s="69"/>
      <c r="AP445" s="69"/>
      <c r="AQ445" s="69"/>
      <c r="AR445" s="69"/>
      <c r="AS445" s="69"/>
      <c r="AT445" s="69"/>
      <c r="AU445" s="69"/>
      <c r="AV445" s="69"/>
      <c r="AW445" s="69"/>
      <c r="AX445" s="69"/>
      <c r="AY445" s="69"/>
      <c r="AZ445" s="69"/>
      <c r="BA445" s="69"/>
      <c r="BB445" s="69"/>
      <c r="BC445" s="69"/>
      <c r="BD445" s="69"/>
      <c r="BE445" s="69"/>
      <c r="BF445" s="69"/>
      <c r="BG445" s="69"/>
      <c r="BH445" s="69"/>
      <c r="BI445" s="69"/>
      <c r="BJ445" s="69"/>
      <c r="BK445" s="69"/>
      <c r="BL445" s="69"/>
      <c r="BM445" s="69"/>
      <c r="BN445" s="69"/>
      <c r="BO445" s="69"/>
      <c r="BP445" s="69"/>
      <c r="BQ445" s="69"/>
      <c r="BR445" s="69"/>
      <c r="BS445" s="69"/>
    </row>
    <row r="446" spans="1:71" ht="24" customHeight="1">
      <c r="A446" s="69"/>
      <c r="B446" s="69"/>
      <c r="C446" s="69"/>
      <c r="D446" s="69"/>
      <c r="E446" s="69"/>
      <c r="F446" s="76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  <c r="AA446" s="69"/>
      <c r="AB446" s="69"/>
      <c r="AC446" s="69"/>
      <c r="AD446" s="69"/>
      <c r="AE446" s="69"/>
      <c r="AF446" s="69"/>
      <c r="AG446" s="69"/>
      <c r="AH446" s="69"/>
      <c r="AI446" s="69"/>
      <c r="AJ446" s="69"/>
      <c r="AK446" s="69"/>
      <c r="AL446" s="69"/>
      <c r="AM446" s="69"/>
      <c r="AN446" s="69"/>
      <c r="AO446" s="69"/>
      <c r="AP446" s="69"/>
      <c r="AQ446" s="69"/>
      <c r="AR446" s="69"/>
      <c r="AS446" s="69"/>
      <c r="AT446" s="69"/>
      <c r="AU446" s="69"/>
      <c r="AV446" s="69"/>
      <c r="AW446" s="69"/>
      <c r="AX446" s="69"/>
      <c r="AY446" s="69"/>
      <c r="AZ446" s="69"/>
      <c r="BA446" s="69"/>
      <c r="BB446" s="69"/>
      <c r="BC446" s="69"/>
      <c r="BD446" s="69"/>
      <c r="BE446" s="69"/>
      <c r="BF446" s="69"/>
      <c r="BG446" s="69"/>
      <c r="BH446" s="69"/>
      <c r="BI446" s="69"/>
      <c r="BJ446" s="69"/>
      <c r="BK446" s="69"/>
      <c r="BL446" s="69"/>
      <c r="BM446" s="69"/>
      <c r="BN446" s="69"/>
      <c r="BO446" s="69"/>
      <c r="BP446" s="69"/>
      <c r="BQ446" s="69"/>
      <c r="BR446" s="69"/>
      <c r="BS446" s="69"/>
    </row>
    <row r="447" spans="1:71" ht="24" customHeight="1">
      <c r="A447" s="196" t="s">
        <v>66</v>
      </c>
      <c r="B447" s="252"/>
      <c r="C447" s="196" t="s">
        <v>67</v>
      </c>
      <c r="D447" s="253"/>
      <c r="E447" s="253"/>
      <c r="F447" s="253"/>
      <c r="G447" s="253"/>
      <c r="H447" s="254"/>
      <c r="I447" s="223" t="s">
        <v>68</v>
      </c>
      <c r="J447" s="196" t="s">
        <v>69</v>
      </c>
      <c r="K447" s="252"/>
      <c r="L447" s="253"/>
      <c r="M447" s="253"/>
      <c r="N447" s="254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  <c r="AA447" s="69"/>
      <c r="AB447" s="69"/>
      <c r="AC447" s="69"/>
      <c r="AD447" s="69"/>
      <c r="AE447" s="69"/>
      <c r="AF447" s="69"/>
      <c r="AG447" s="69"/>
      <c r="AH447" s="69"/>
      <c r="AI447" s="69"/>
      <c r="AJ447" s="69"/>
      <c r="AK447" s="69"/>
      <c r="AL447" s="69"/>
      <c r="AM447" s="69"/>
      <c r="AN447" s="69"/>
      <c r="AO447" s="69"/>
      <c r="AP447" s="69"/>
      <c r="AQ447" s="69"/>
      <c r="AR447" s="69"/>
      <c r="AS447" s="69"/>
      <c r="AT447" s="69"/>
      <c r="AU447" s="69"/>
      <c r="AV447" s="69"/>
      <c r="AW447" s="69"/>
      <c r="AX447" s="69"/>
      <c r="AY447" s="69"/>
      <c r="AZ447" s="69"/>
      <c r="BA447" s="69"/>
      <c r="BB447" s="69"/>
      <c r="BC447" s="69"/>
      <c r="BD447" s="69"/>
      <c r="BE447" s="69"/>
      <c r="BF447" s="69"/>
      <c r="BG447" s="69"/>
      <c r="BH447" s="69"/>
      <c r="BI447" s="69"/>
      <c r="BJ447" s="69"/>
      <c r="BK447" s="69"/>
      <c r="BL447" s="69"/>
      <c r="BM447" s="69"/>
      <c r="BN447" s="69"/>
      <c r="BO447" s="69"/>
      <c r="BP447" s="69"/>
      <c r="BQ447" s="69"/>
      <c r="BR447" s="69"/>
      <c r="BS447" s="69"/>
    </row>
    <row r="448" spans="1:71" ht="24" customHeight="1">
      <c r="A448" s="69"/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  <c r="AA448" s="69"/>
      <c r="AB448" s="69"/>
      <c r="AC448" s="69"/>
      <c r="AD448" s="69"/>
      <c r="AE448" s="69"/>
      <c r="AF448" s="69"/>
      <c r="AG448" s="69"/>
      <c r="AH448" s="69"/>
      <c r="AI448" s="69"/>
      <c r="AJ448" s="69"/>
      <c r="AK448" s="69"/>
      <c r="AL448" s="69"/>
      <c r="AM448" s="69"/>
      <c r="AN448" s="69"/>
      <c r="AO448" s="69"/>
      <c r="AP448" s="69"/>
      <c r="AQ448" s="69"/>
      <c r="AR448" s="69"/>
      <c r="AS448" s="69"/>
      <c r="AT448" s="69"/>
      <c r="AU448" s="69"/>
      <c r="AV448" s="69"/>
      <c r="AW448" s="69"/>
      <c r="AX448" s="69"/>
      <c r="AY448" s="69"/>
      <c r="AZ448" s="69"/>
      <c r="BA448" s="69"/>
      <c r="BB448" s="69"/>
      <c r="BC448" s="69"/>
      <c r="BD448" s="69"/>
      <c r="BE448" s="69"/>
      <c r="BF448" s="69"/>
      <c r="BG448" s="69"/>
      <c r="BH448" s="69"/>
      <c r="BI448" s="69"/>
      <c r="BJ448" s="69"/>
      <c r="BK448" s="69"/>
      <c r="BL448" s="69"/>
      <c r="BM448" s="69"/>
      <c r="BN448" s="69"/>
      <c r="BO448" s="69"/>
      <c r="BP448" s="69"/>
      <c r="BQ448" s="69"/>
      <c r="BR448" s="69"/>
      <c r="BS448" s="69"/>
    </row>
    <row r="449" spans="1:71" ht="24" customHeight="1">
      <c r="A449" s="69"/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  <c r="AA449" s="69"/>
      <c r="AB449" s="69"/>
      <c r="AC449" s="69"/>
      <c r="AD449" s="69"/>
      <c r="AE449" s="69"/>
      <c r="AF449" s="69"/>
      <c r="AG449" s="69"/>
      <c r="AH449" s="69"/>
      <c r="AI449" s="69"/>
      <c r="AJ449" s="69"/>
      <c r="AK449" s="69"/>
      <c r="AL449" s="69"/>
      <c r="AM449" s="69"/>
      <c r="AN449" s="69"/>
      <c r="AO449" s="69"/>
      <c r="AP449" s="69"/>
      <c r="AQ449" s="69"/>
      <c r="AR449" s="69"/>
      <c r="AS449" s="69"/>
      <c r="AT449" s="69"/>
      <c r="AU449" s="69"/>
      <c r="AV449" s="69"/>
      <c r="AW449" s="69"/>
      <c r="AX449" s="69"/>
      <c r="AY449" s="69"/>
      <c r="AZ449" s="69"/>
      <c r="BA449" s="69"/>
      <c r="BB449" s="69"/>
      <c r="BC449" s="69"/>
      <c r="BD449" s="69"/>
      <c r="BE449" s="69"/>
      <c r="BF449" s="69"/>
      <c r="BG449" s="69"/>
      <c r="BH449" s="69"/>
      <c r="BI449" s="69"/>
      <c r="BJ449" s="69"/>
      <c r="BK449" s="69"/>
      <c r="BL449" s="69"/>
      <c r="BM449" s="69"/>
      <c r="BN449" s="69"/>
      <c r="BO449" s="69"/>
      <c r="BP449" s="69"/>
      <c r="BQ449" s="69"/>
      <c r="BR449" s="69"/>
      <c r="BS449" s="69"/>
    </row>
    <row r="450" spans="1:71" ht="24" customHeight="1">
      <c r="A450" s="69">
        <v>22</v>
      </c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  <c r="AA450" s="69"/>
      <c r="AB450" s="69"/>
      <c r="AC450" s="69"/>
      <c r="AD450" s="69"/>
      <c r="AE450" s="69"/>
      <c r="AF450" s="69"/>
      <c r="AG450" s="69"/>
      <c r="AH450" s="69"/>
      <c r="AI450" s="69"/>
      <c r="AJ450" s="69"/>
      <c r="AK450" s="69"/>
      <c r="AL450" s="69"/>
      <c r="AM450" s="69"/>
      <c r="AN450" s="69"/>
      <c r="AO450" s="69"/>
      <c r="AP450" s="69"/>
      <c r="AQ450" s="69"/>
      <c r="AR450" s="69"/>
      <c r="AS450" s="69"/>
      <c r="AT450" s="69"/>
      <c r="AU450" s="69"/>
      <c r="AV450" s="69"/>
      <c r="AW450" s="69"/>
      <c r="AX450" s="69"/>
      <c r="AY450" s="69"/>
      <c r="AZ450" s="69"/>
      <c r="BA450" s="69"/>
      <c r="BB450" s="69"/>
      <c r="BC450" s="69"/>
      <c r="BD450" s="69"/>
      <c r="BE450" s="69"/>
      <c r="BF450" s="69"/>
      <c r="BG450" s="69"/>
      <c r="BH450" s="69"/>
      <c r="BI450" s="69"/>
      <c r="BJ450" s="69"/>
      <c r="BK450" s="69"/>
      <c r="BL450" s="69"/>
      <c r="BM450" s="69"/>
      <c r="BN450" s="69"/>
      <c r="BO450" s="69"/>
      <c r="BP450" s="69"/>
      <c r="BQ450" s="69"/>
      <c r="BR450" s="69"/>
      <c r="BS450" s="69"/>
    </row>
    <row r="451" spans="1:71" ht="24" customHeight="1">
      <c r="A451" s="184" t="s">
        <v>0</v>
      </c>
      <c r="B451" s="201"/>
      <c r="C451" s="202"/>
      <c r="D451" s="203" t="s">
        <v>1</v>
      </c>
      <c r="E451" s="204" t="str">
        <f>VLOOKUP($A$450,$V$4:$BJ$40,4)</f>
        <v>####</v>
      </c>
      <c r="F451" s="205"/>
      <c r="G451" s="206" t="s">
        <v>2</v>
      </c>
      <c r="H451" s="201" t="str">
        <f>Teamsetup!$B$19</f>
        <v>-</v>
      </c>
      <c r="I451" s="201"/>
      <c r="J451" s="202"/>
      <c r="K451" s="207" t="s">
        <v>3</v>
      </c>
      <c r="L451" s="208"/>
      <c r="M451" s="208"/>
      <c r="N451" s="20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  <c r="AA451" s="69"/>
      <c r="AB451" s="69"/>
      <c r="AC451" s="69"/>
      <c r="AD451" s="69"/>
      <c r="AE451" s="69"/>
      <c r="AF451" s="69"/>
      <c r="AG451" s="69"/>
      <c r="AH451" s="69"/>
      <c r="AI451" s="69"/>
      <c r="AJ451" s="69"/>
      <c r="AK451" s="69"/>
      <c r="AL451" s="69"/>
      <c r="AM451" s="69"/>
      <c r="AN451" s="69"/>
      <c r="AO451" s="69"/>
      <c r="AP451" s="69"/>
      <c r="AQ451" s="69"/>
      <c r="AR451" s="69"/>
      <c r="AS451" s="69"/>
      <c r="AT451" s="69"/>
      <c r="AU451" s="69"/>
      <c r="AV451" s="69"/>
      <c r="AW451" s="69"/>
      <c r="AX451" s="69"/>
      <c r="AY451" s="69"/>
      <c r="AZ451" s="69"/>
      <c r="BA451" s="69"/>
      <c r="BB451" s="69"/>
      <c r="BC451" s="69"/>
      <c r="BD451" s="69"/>
      <c r="BE451" s="69"/>
      <c r="BF451" s="69"/>
      <c r="BG451" s="69"/>
      <c r="BH451" s="69"/>
      <c r="BI451" s="69"/>
      <c r="BJ451" s="69"/>
      <c r="BK451" s="69"/>
      <c r="BL451" s="69"/>
      <c r="BM451" s="69"/>
      <c r="BN451" s="69"/>
      <c r="BO451" s="69"/>
      <c r="BP451" s="69"/>
      <c r="BQ451" s="69"/>
      <c r="BR451" s="69"/>
      <c r="BS451" s="69"/>
    </row>
    <row r="452" spans="1:71" ht="24" customHeight="1" thickBot="1">
      <c r="A452" s="185" t="s">
        <v>4</v>
      </c>
      <c r="B452" s="210"/>
      <c r="C452" s="211" t="str">
        <f>VLOOKUP($A$450,$V$4:$BJ$40,2)</f>
        <v>Discus</v>
      </c>
      <c r="D452" s="212" t="str">
        <f>VLOOKUP($A$450,$V$4:$BJ$40,3)</f>
        <v>U17 Men</v>
      </c>
      <c r="E452" s="205"/>
      <c r="F452" s="205" t="s">
        <v>5</v>
      </c>
      <c r="G452" s="565" t="str">
        <f>Teamsetup!$D$19</f>
        <v>-</v>
      </c>
      <c r="H452" s="566"/>
      <c r="I452" s="205"/>
      <c r="J452" s="213" t="s">
        <v>6</v>
      </c>
      <c r="K452" s="214"/>
      <c r="L452" s="215"/>
      <c r="M452" s="554" t="str">
        <f>IF(Teamsetup!$C$13=6,VLOOKUP($A$450,$V$4:$AQ$39,6),IF(Teamsetup!$C$13&lt;&gt;6,VLOOKUP($A$450,$V$4:$AQ$39,7)))</f>
        <v>-</v>
      </c>
      <c r="N452" s="555" t="str">
        <f>IF($Q$6=6,VLOOKUP($A$1,$V$4:$AQ$39,6),IF($Q$6&lt;&gt;6,VLOOKUP($A$1,$V$4:$AQ$39,7)))</f>
        <v>-</v>
      </c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  <c r="AA452" s="69"/>
      <c r="AB452" s="69"/>
      <c r="AC452" s="69"/>
      <c r="AD452" s="69"/>
      <c r="AE452" s="69"/>
      <c r="AF452" s="69"/>
      <c r="AG452" s="69"/>
      <c r="AH452" s="69"/>
      <c r="AI452" s="69"/>
      <c r="AJ452" s="69"/>
      <c r="AK452" s="69"/>
      <c r="AL452" s="69"/>
      <c r="AM452" s="69"/>
      <c r="AN452" s="69"/>
      <c r="AO452" s="69"/>
      <c r="AP452" s="69"/>
      <c r="AQ452" s="69"/>
      <c r="AR452" s="69"/>
      <c r="AS452" s="69"/>
      <c r="AT452" s="69"/>
      <c r="AU452" s="69"/>
      <c r="AV452" s="69"/>
      <c r="AW452" s="69"/>
      <c r="AX452" s="69"/>
      <c r="AY452" s="69"/>
      <c r="AZ452" s="69"/>
      <c r="BA452" s="69"/>
      <c r="BB452" s="69"/>
      <c r="BC452" s="69"/>
      <c r="BD452" s="69"/>
      <c r="BE452" s="69"/>
      <c r="BF452" s="69"/>
      <c r="BG452" s="69"/>
      <c r="BH452" s="69"/>
      <c r="BI452" s="69"/>
      <c r="BJ452" s="69"/>
      <c r="BK452" s="69"/>
      <c r="BL452" s="69"/>
      <c r="BM452" s="69"/>
      <c r="BN452" s="69"/>
      <c r="BO452" s="69"/>
      <c r="BP452" s="69"/>
      <c r="BQ452" s="69"/>
      <c r="BR452" s="69"/>
      <c r="BS452" s="69"/>
    </row>
    <row r="453" spans="1:71" ht="24" customHeight="1">
      <c r="A453" s="186"/>
      <c r="B453" s="216"/>
      <c r="C453" s="217" t="s">
        <v>11</v>
      </c>
      <c r="D453" s="218" t="str">
        <f>VLOOKUP($A$450,$V$4:$BJ$40,5)</f>
        <v>1.5kg</v>
      </c>
      <c r="E453" s="556" t="s">
        <v>12</v>
      </c>
      <c r="F453" s="557"/>
      <c r="G453" s="556" t="s">
        <v>13</v>
      </c>
      <c r="H453" s="557"/>
      <c r="I453" s="556" t="s">
        <v>14</v>
      </c>
      <c r="J453" s="557"/>
      <c r="K453" s="558" t="s">
        <v>15</v>
      </c>
      <c r="L453" s="559"/>
      <c r="M453" s="560" t="s">
        <v>16</v>
      </c>
      <c r="N453" s="542" t="s">
        <v>17</v>
      </c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  <c r="AA453" s="69"/>
      <c r="AB453" s="69"/>
      <c r="AC453" s="69"/>
      <c r="AD453" s="69"/>
      <c r="AE453" s="69"/>
      <c r="AF453" s="69"/>
      <c r="AG453" s="69"/>
      <c r="AH453" s="69"/>
      <c r="AI453" s="69"/>
      <c r="AJ453" s="69"/>
      <c r="AK453" s="69"/>
      <c r="AL453" s="69"/>
      <c r="AM453" s="69"/>
      <c r="AN453" s="69"/>
      <c r="AO453" s="69"/>
      <c r="AP453" s="69"/>
      <c r="AQ453" s="69"/>
      <c r="AR453" s="69"/>
      <c r="AS453" s="69"/>
      <c r="AT453" s="69"/>
      <c r="AU453" s="69"/>
      <c r="AV453" s="69"/>
      <c r="AW453" s="69"/>
      <c r="AX453" s="69"/>
      <c r="AY453" s="69"/>
      <c r="AZ453" s="69"/>
      <c r="BA453" s="69"/>
      <c r="BB453" s="69"/>
      <c r="BC453" s="69"/>
      <c r="BD453" s="69"/>
      <c r="BE453" s="69"/>
      <c r="BF453" s="69"/>
      <c r="BG453" s="69"/>
      <c r="BH453" s="69"/>
      <c r="BI453" s="69"/>
      <c r="BJ453" s="69"/>
      <c r="BK453" s="69"/>
      <c r="BL453" s="69"/>
      <c r="BM453" s="69"/>
      <c r="BN453" s="69"/>
      <c r="BO453" s="69"/>
      <c r="BP453" s="69"/>
      <c r="BQ453" s="69"/>
      <c r="BR453" s="69"/>
      <c r="BS453" s="69"/>
    </row>
    <row r="454" spans="1:71" ht="24" customHeight="1">
      <c r="A454" s="187"/>
      <c r="B454" s="219" t="s">
        <v>21</v>
      </c>
      <c r="C454" s="220" t="s">
        <v>22</v>
      </c>
      <c r="D454" s="220" t="s">
        <v>23</v>
      </c>
      <c r="E454" s="562" t="s">
        <v>24</v>
      </c>
      <c r="F454" s="563"/>
      <c r="G454" s="562" t="s">
        <v>24</v>
      </c>
      <c r="H454" s="563"/>
      <c r="I454" s="562" t="s">
        <v>24</v>
      </c>
      <c r="J454" s="563"/>
      <c r="K454" s="562" t="s">
        <v>24</v>
      </c>
      <c r="L454" s="563"/>
      <c r="M454" s="561"/>
      <c r="N454" s="543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  <c r="AA454" s="69"/>
      <c r="AB454" s="69"/>
      <c r="AC454" s="69"/>
      <c r="AD454" s="69"/>
      <c r="AE454" s="69"/>
      <c r="AF454" s="69"/>
      <c r="AG454" s="69"/>
      <c r="AH454" s="69"/>
      <c r="AI454" s="69"/>
      <c r="AJ454" s="69"/>
      <c r="AK454" s="69"/>
      <c r="AL454" s="69"/>
      <c r="AM454" s="69"/>
      <c r="AN454" s="69"/>
      <c r="AO454" s="69"/>
      <c r="AP454" s="69"/>
      <c r="AQ454" s="69"/>
      <c r="AR454" s="69"/>
      <c r="AS454" s="69"/>
      <c r="AT454" s="69"/>
      <c r="AU454" s="69"/>
      <c r="AV454" s="69"/>
      <c r="AW454" s="69"/>
      <c r="AX454" s="69"/>
      <c r="AY454" s="69"/>
      <c r="AZ454" s="69"/>
      <c r="BA454" s="69"/>
      <c r="BB454" s="69"/>
      <c r="BC454" s="69"/>
      <c r="BD454" s="69"/>
      <c r="BE454" s="69"/>
      <c r="BF454" s="69"/>
      <c r="BG454" s="69"/>
      <c r="BH454" s="69"/>
      <c r="BI454" s="69"/>
      <c r="BJ454" s="69"/>
      <c r="BK454" s="69"/>
      <c r="BL454" s="69"/>
      <c r="BM454" s="69"/>
      <c r="BN454" s="69"/>
      <c r="BO454" s="69"/>
      <c r="BP454" s="69"/>
      <c r="BQ454" s="69"/>
      <c r="BR454" s="69"/>
      <c r="BS454" s="69"/>
    </row>
    <row r="455" spans="1:71" ht="24" customHeight="1">
      <c r="A455" s="188">
        <v>1</v>
      </c>
      <c r="B455" s="205" t="str">
        <f>VLOOKUP($A$450,$V$4:$BJ$40,8)</f>
        <v>-</v>
      </c>
      <c r="C455" s="221"/>
      <c r="D455" s="222" t="str">
        <f>VLOOKUP($A$450,$V$4:$BJ$40,16)</f>
        <v>-</v>
      </c>
      <c r="E455" s="223"/>
      <c r="F455" s="223"/>
      <c r="G455" s="223"/>
      <c r="H455" s="223"/>
      <c r="I455" s="223"/>
      <c r="J455" s="223"/>
      <c r="K455" s="223"/>
      <c r="L455" s="223"/>
      <c r="M455" s="223"/>
      <c r="N455" s="224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  <c r="AA455" s="69"/>
      <c r="AB455" s="69"/>
      <c r="AC455" s="69"/>
      <c r="AD455" s="69"/>
      <c r="AE455" s="69"/>
      <c r="AF455" s="69"/>
      <c r="AG455" s="69"/>
      <c r="AH455" s="69"/>
      <c r="AI455" s="69"/>
      <c r="AJ455" s="69"/>
      <c r="AK455" s="69"/>
      <c r="AL455" s="69"/>
      <c r="AM455" s="69"/>
      <c r="AN455" s="69"/>
      <c r="AO455" s="69"/>
      <c r="AP455" s="69"/>
      <c r="AQ455" s="69"/>
      <c r="AR455" s="69"/>
      <c r="AS455" s="69"/>
      <c r="AT455" s="69"/>
      <c r="AU455" s="69"/>
      <c r="AV455" s="69"/>
      <c r="AW455" s="69"/>
      <c r="AX455" s="69"/>
      <c r="AY455" s="69"/>
      <c r="AZ455" s="69"/>
      <c r="BA455" s="69"/>
      <c r="BB455" s="69"/>
      <c r="BC455" s="69"/>
      <c r="BD455" s="69"/>
      <c r="BE455" s="69"/>
      <c r="BF455" s="69"/>
      <c r="BG455" s="69"/>
      <c r="BH455" s="69"/>
      <c r="BI455" s="69"/>
      <c r="BJ455" s="69"/>
      <c r="BK455" s="69"/>
      <c r="BL455" s="69"/>
      <c r="BM455" s="69"/>
      <c r="BN455" s="69"/>
      <c r="BO455" s="69"/>
      <c r="BP455" s="69"/>
      <c r="BQ455" s="69"/>
      <c r="BR455" s="69"/>
      <c r="BS455" s="69"/>
    </row>
    <row r="456" spans="1:71" ht="24" customHeight="1">
      <c r="A456" s="188">
        <v>2</v>
      </c>
      <c r="B456" s="205" t="str">
        <f>VLOOKUP($A$450,$V$4:$BJ$40,9)</f>
        <v>-</v>
      </c>
      <c r="C456" s="221"/>
      <c r="D456" s="205" t="str">
        <f>VLOOKUP($A$450,$V$4:$BJ$40,17)</f>
        <v>-</v>
      </c>
      <c r="E456" s="223"/>
      <c r="F456" s="223"/>
      <c r="G456" s="223"/>
      <c r="H456" s="223"/>
      <c r="I456" s="223"/>
      <c r="J456" s="223"/>
      <c r="K456" s="223"/>
      <c r="L456" s="223"/>
      <c r="M456" s="223"/>
      <c r="N456" s="224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  <c r="AA456" s="69"/>
      <c r="AB456" s="69"/>
      <c r="AC456" s="69"/>
      <c r="AD456" s="69"/>
      <c r="AE456" s="69"/>
      <c r="AF456" s="69"/>
      <c r="AG456" s="69"/>
      <c r="AH456" s="69"/>
      <c r="AI456" s="69"/>
      <c r="AJ456" s="69"/>
      <c r="AK456" s="69"/>
      <c r="AL456" s="69"/>
      <c r="AM456" s="69"/>
      <c r="AN456" s="69"/>
      <c r="AO456" s="69"/>
      <c r="AP456" s="69"/>
      <c r="AQ456" s="69"/>
      <c r="AR456" s="69"/>
      <c r="AS456" s="69"/>
      <c r="AT456" s="69"/>
      <c r="AU456" s="69"/>
      <c r="AV456" s="69"/>
      <c r="AW456" s="69"/>
      <c r="AX456" s="69"/>
      <c r="AY456" s="69"/>
      <c r="AZ456" s="69"/>
      <c r="BA456" s="69"/>
      <c r="BB456" s="69"/>
      <c r="BC456" s="69"/>
      <c r="BD456" s="69"/>
      <c r="BE456" s="69"/>
      <c r="BF456" s="69"/>
      <c r="BG456" s="69"/>
      <c r="BH456" s="69"/>
      <c r="BI456" s="69"/>
      <c r="BJ456" s="69"/>
      <c r="BK456" s="69"/>
      <c r="BL456" s="69"/>
      <c r="BM456" s="69"/>
      <c r="BN456" s="69"/>
      <c r="BO456" s="69"/>
      <c r="BP456" s="69"/>
      <c r="BQ456" s="69"/>
      <c r="BR456" s="69"/>
      <c r="BS456" s="69"/>
    </row>
    <row r="457" spans="1:71" ht="24" customHeight="1">
      <c r="A457" s="188">
        <v>3</v>
      </c>
      <c r="B457" s="205" t="str">
        <f>VLOOKUP($A$450,$V$4:$BJ$40,10)</f>
        <v>-</v>
      </c>
      <c r="C457" s="221"/>
      <c r="D457" s="205" t="str">
        <f>VLOOKUP($A$450,$V$4:$BJ$40,18)</f>
        <v>-</v>
      </c>
      <c r="E457" s="223"/>
      <c r="F457" s="223"/>
      <c r="G457" s="223"/>
      <c r="H457" s="223"/>
      <c r="I457" s="223"/>
      <c r="J457" s="223"/>
      <c r="K457" s="223"/>
      <c r="L457" s="223"/>
      <c r="M457" s="223"/>
      <c r="N457" s="224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  <c r="AA457" s="69"/>
      <c r="AB457" s="69"/>
      <c r="AC457" s="69"/>
      <c r="AD457" s="69"/>
      <c r="AE457" s="69"/>
      <c r="AF457" s="69"/>
      <c r="AG457" s="69"/>
      <c r="AH457" s="69"/>
      <c r="AI457" s="69"/>
      <c r="AJ457" s="69"/>
      <c r="AK457" s="69"/>
      <c r="AL457" s="69"/>
      <c r="AM457" s="69"/>
      <c r="AN457" s="69"/>
      <c r="AO457" s="69"/>
      <c r="AP457" s="69"/>
      <c r="AQ457" s="69"/>
      <c r="AR457" s="69"/>
      <c r="AS457" s="69"/>
      <c r="AT457" s="69"/>
      <c r="AU457" s="69"/>
      <c r="AV457" s="69"/>
      <c r="AW457" s="69"/>
      <c r="AX457" s="69"/>
      <c r="AY457" s="69"/>
      <c r="AZ457" s="69"/>
      <c r="BA457" s="69"/>
      <c r="BB457" s="69"/>
      <c r="BC457" s="69"/>
      <c r="BD457" s="69"/>
      <c r="BE457" s="69"/>
      <c r="BF457" s="69"/>
      <c r="BG457" s="69"/>
      <c r="BH457" s="69"/>
      <c r="BI457" s="69"/>
      <c r="BJ457" s="69"/>
      <c r="BK457" s="69"/>
      <c r="BL457" s="69"/>
      <c r="BM457" s="69"/>
      <c r="BN457" s="69"/>
      <c r="BO457" s="69"/>
      <c r="BP457" s="69"/>
      <c r="BQ457" s="69"/>
      <c r="BR457" s="69"/>
      <c r="BS457" s="69"/>
    </row>
    <row r="458" spans="1:71" ht="24" customHeight="1">
      <c r="A458" s="188">
        <v>4</v>
      </c>
      <c r="B458" s="205" t="str">
        <f>VLOOKUP($A$450,$V$4:$BJ$40,11)</f>
        <v>-</v>
      </c>
      <c r="C458" s="221"/>
      <c r="D458" s="205" t="str">
        <f>VLOOKUP($A$450,$V$4:$BJ$40,19)</f>
        <v>-</v>
      </c>
      <c r="E458" s="223"/>
      <c r="F458" s="223"/>
      <c r="G458" s="223"/>
      <c r="H458" s="223"/>
      <c r="I458" s="223"/>
      <c r="J458" s="223"/>
      <c r="K458" s="223"/>
      <c r="L458" s="223"/>
      <c r="M458" s="223"/>
      <c r="N458" s="224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  <c r="AA458" s="69"/>
      <c r="AB458" s="69"/>
      <c r="AC458" s="69"/>
      <c r="AD458" s="69"/>
      <c r="AE458" s="69"/>
      <c r="AF458" s="69"/>
      <c r="AG458" s="69"/>
      <c r="AH458" s="69"/>
      <c r="AI458" s="69"/>
      <c r="AJ458" s="69"/>
      <c r="AK458" s="69"/>
      <c r="AL458" s="69"/>
      <c r="AM458" s="69"/>
      <c r="AN458" s="69"/>
      <c r="AO458" s="69"/>
      <c r="AP458" s="69"/>
      <c r="AQ458" s="69"/>
      <c r="AR458" s="69"/>
      <c r="AS458" s="69"/>
      <c r="AT458" s="69"/>
      <c r="AU458" s="69"/>
      <c r="AV458" s="69"/>
      <c r="AW458" s="69"/>
      <c r="AX458" s="69"/>
      <c r="AY458" s="69"/>
      <c r="AZ458" s="69"/>
      <c r="BA458" s="69"/>
      <c r="BB458" s="69"/>
      <c r="BC458" s="69"/>
      <c r="BD458" s="69"/>
      <c r="BE458" s="69"/>
      <c r="BF458" s="69"/>
      <c r="BG458" s="69"/>
      <c r="BH458" s="69"/>
      <c r="BI458" s="69"/>
      <c r="BJ458" s="69"/>
      <c r="BK458" s="69"/>
      <c r="BL458" s="69"/>
      <c r="BM458" s="69"/>
      <c r="BN458" s="69"/>
      <c r="BO458" s="69"/>
      <c r="BP458" s="69"/>
      <c r="BQ458" s="69"/>
      <c r="BR458" s="69"/>
      <c r="BS458" s="69"/>
    </row>
    <row r="459" spans="1:71" ht="24" customHeight="1">
      <c r="A459" s="188">
        <v>5</v>
      </c>
      <c r="B459" s="205" t="str">
        <f>VLOOKUP($A$450,$V$4:$BJ$40,12)</f>
        <v>-</v>
      </c>
      <c r="C459" s="221"/>
      <c r="D459" s="205" t="str">
        <f>VLOOKUP($A$450,$V$4:$BJ$40,20)</f>
        <v>-</v>
      </c>
      <c r="E459" s="223"/>
      <c r="F459" s="223"/>
      <c r="G459" s="223"/>
      <c r="H459" s="223"/>
      <c r="I459" s="223"/>
      <c r="J459" s="223"/>
      <c r="K459" s="223"/>
      <c r="L459" s="223"/>
      <c r="M459" s="223"/>
      <c r="N459" s="224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  <c r="AA459" s="69"/>
      <c r="AB459" s="69"/>
      <c r="AC459" s="69"/>
      <c r="AD459" s="69"/>
      <c r="AE459" s="69"/>
      <c r="AF459" s="69"/>
      <c r="AG459" s="69"/>
      <c r="AH459" s="69"/>
      <c r="AI459" s="69"/>
      <c r="AJ459" s="69"/>
      <c r="AK459" s="69"/>
      <c r="AL459" s="69"/>
      <c r="AM459" s="69"/>
      <c r="AN459" s="69"/>
      <c r="AO459" s="69"/>
      <c r="AP459" s="69"/>
      <c r="AQ459" s="69"/>
      <c r="AR459" s="69"/>
      <c r="AS459" s="69"/>
      <c r="AT459" s="69"/>
      <c r="AU459" s="69"/>
      <c r="AV459" s="69"/>
      <c r="AW459" s="69"/>
      <c r="AX459" s="69"/>
      <c r="AY459" s="69"/>
      <c r="AZ459" s="69"/>
      <c r="BA459" s="69"/>
      <c r="BB459" s="69"/>
      <c r="BC459" s="69"/>
      <c r="BD459" s="69"/>
      <c r="BE459" s="69"/>
      <c r="BF459" s="69"/>
      <c r="BG459" s="69"/>
      <c r="BH459" s="69"/>
      <c r="BI459" s="69"/>
      <c r="BJ459" s="69"/>
      <c r="BK459" s="69"/>
      <c r="BL459" s="69"/>
      <c r="BM459" s="69"/>
      <c r="BN459" s="69"/>
      <c r="BO459" s="69"/>
      <c r="BP459" s="69"/>
      <c r="BQ459" s="69"/>
      <c r="BR459" s="69"/>
      <c r="BS459" s="69"/>
    </row>
    <row r="460" spans="1:71" ht="24" customHeight="1">
      <c r="A460" s="188">
        <v>6</v>
      </c>
      <c r="B460" s="205" t="str">
        <f>VLOOKUP($A$450,$V$4:$BJ$40,13)</f>
        <v>-</v>
      </c>
      <c r="C460" s="221"/>
      <c r="D460" s="205" t="str">
        <f>VLOOKUP($A$450,$V$4:$BJ$40,21)</f>
        <v>-</v>
      </c>
      <c r="E460" s="223"/>
      <c r="F460" s="223"/>
      <c r="G460" s="223"/>
      <c r="H460" s="223"/>
      <c r="I460" s="223"/>
      <c r="J460" s="223"/>
      <c r="K460" s="223"/>
      <c r="L460" s="223"/>
      <c r="M460" s="223"/>
      <c r="N460" s="224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  <c r="AA460" s="69"/>
      <c r="AB460" s="69"/>
      <c r="AC460" s="69"/>
      <c r="AD460" s="69"/>
      <c r="AE460" s="69"/>
      <c r="AF460" s="69"/>
      <c r="AG460" s="69"/>
      <c r="AH460" s="69"/>
      <c r="AI460" s="69"/>
      <c r="AJ460" s="69"/>
      <c r="AK460" s="69"/>
      <c r="AL460" s="69"/>
      <c r="AM460" s="69"/>
      <c r="AN460" s="69"/>
      <c r="AO460" s="69"/>
      <c r="AP460" s="69"/>
      <c r="AQ460" s="69"/>
      <c r="AR460" s="69"/>
      <c r="AS460" s="69"/>
      <c r="AT460" s="69"/>
      <c r="AU460" s="69"/>
      <c r="AV460" s="69"/>
      <c r="AW460" s="69"/>
      <c r="AX460" s="69"/>
      <c r="AY460" s="69"/>
      <c r="AZ460" s="69"/>
      <c r="BA460" s="69"/>
      <c r="BB460" s="69"/>
      <c r="BC460" s="69"/>
      <c r="BD460" s="69"/>
      <c r="BE460" s="69"/>
      <c r="BF460" s="69"/>
      <c r="BG460" s="69"/>
      <c r="BH460" s="69"/>
      <c r="BI460" s="69"/>
      <c r="BJ460" s="69"/>
      <c r="BK460" s="69"/>
      <c r="BL460" s="69"/>
      <c r="BM460" s="69"/>
      <c r="BN460" s="69"/>
      <c r="BO460" s="69"/>
      <c r="BP460" s="69"/>
      <c r="BQ460" s="69"/>
      <c r="BR460" s="69"/>
      <c r="BS460" s="69"/>
    </row>
    <row r="461" spans="1:71" ht="24" customHeight="1">
      <c r="A461" s="188">
        <v>7</v>
      </c>
      <c r="B461" s="205" t="str">
        <f>VLOOKUP($A$450,$V$4:$BJ$40,14)</f>
        <v>-</v>
      </c>
      <c r="C461" s="221"/>
      <c r="D461" s="205" t="str">
        <f>VLOOKUP($A$450,$V$4:$BJ$40,22)</f>
        <v>-</v>
      </c>
      <c r="E461" s="223"/>
      <c r="F461" s="223"/>
      <c r="G461" s="223"/>
      <c r="H461" s="223"/>
      <c r="I461" s="223"/>
      <c r="J461" s="223"/>
      <c r="K461" s="223"/>
      <c r="L461" s="223"/>
      <c r="M461" s="223"/>
      <c r="N461" s="224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  <c r="AA461" s="69"/>
      <c r="AB461" s="69"/>
      <c r="AC461" s="69"/>
      <c r="AD461" s="69"/>
      <c r="AE461" s="69"/>
      <c r="AF461" s="69"/>
      <c r="AG461" s="69"/>
      <c r="AH461" s="69"/>
      <c r="AI461" s="69"/>
      <c r="AJ461" s="69"/>
      <c r="AK461" s="69"/>
      <c r="AL461" s="69"/>
      <c r="AM461" s="69"/>
      <c r="AN461" s="69"/>
      <c r="AO461" s="69"/>
      <c r="AP461" s="69"/>
      <c r="AQ461" s="69"/>
      <c r="AR461" s="69"/>
      <c r="AS461" s="69"/>
      <c r="AT461" s="69"/>
      <c r="AU461" s="69"/>
      <c r="AV461" s="69"/>
      <c r="AW461" s="69"/>
      <c r="AX461" s="69"/>
      <c r="AY461" s="69"/>
      <c r="AZ461" s="69"/>
      <c r="BA461" s="69"/>
      <c r="BB461" s="69"/>
      <c r="BC461" s="69"/>
      <c r="BD461" s="69"/>
      <c r="BE461" s="69"/>
      <c r="BF461" s="69"/>
      <c r="BG461" s="69"/>
      <c r="BH461" s="69"/>
      <c r="BI461" s="69"/>
      <c r="BJ461" s="69"/>
      <c r="BK461" s="69"/>
      <c r="BL461" s="69"/>
      <c r="BM461" s="69"/>
      <c r="BN461" s="69"/>
      <c r="BO461" s="69"/>
      <c r="BP461" s="69"/>
      <c r="BQ461" s="69"/>
      <c r="BR461" s="69"/>
      <c r="BS461" s="69"/>
    </row>
    <row r="462" spans="1:71" ht="24" customHeight="1">
      <c r="A462" s="188">
        <v>8</v>
      </c>
      <c r="B462" s="205" t="str">
        <f>VLOOKUP($A$450,$V$4:$BJ$40,15)</f>
        <v>-</v>
      </c>
      <c r="C462" s="221"/>
      <c r="D462" s="221" t="str">
        <f>VLOOKUP($A$450,$V$4:$BJ$40,23)</f>
        <v>-</v>
      </c>
      <c r="E462" s="223"/>
      <c r="F462" s="223"/>
      <c r="G462" s="223"/>
      <c r="H462" s="223"/>
      <c r="I462" s="223"/>
      <c r="J462" s="223"/>
      <c r="K462" s="223"/>
      <c r="L462" s="223"/>
      <c r="M462" s="223"/>
      <c r="N462" s="224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  <c r="AA462" s="69"/>
      <c r="AB462" s="69"/>
      <c r="AC462" s="69"/>
      <c r="AD462" s="69"/>
      <c r="AE462" s="69"/>
      <c r="AF462" s="69"/>
      <c r="AG462" s="69"/>
      <c r="AH462" s="69"/>
      <c r="AI462" s="69"/>
      <c r="AJ462" s="69"/>
      <c r="AK462" s="69"/>
      <c r="AL462" s="69"/>
      <c r="AM462" s="69"/>
      <c r="AN462" s="69"/>
      <c r="AO462" s="69"/>
      <c r="AP462" s="69"/>
      <c r="AQ462" s="69"/>
      <c r="AR462" s="69"/>
      <c r="AS462" s="69"/>
      <c r="AT462" s="69"/>
      <c r="AU462" s="69"/>
      <c r="AV462" s="69"/>
      <c r="AW462" s="69"/>
      <c r="AX462" s="69"/>
      <c r="AY462" s="69"/>
      <c r="AZ462" s="69"/>
      <c r="BA462" s="69"/>
      <c r="BB462" s="69"/>
      <c r="BC462" s="69"/>
      <c r="BD462" s="69"/>
      <c r="BE462" s="69"/>
      <c r="BF462" s="69"/>
      <c r="BG462" s="69"/>
      <c r="BH462" s="69"/>
      <c r="BI462" s="69"/>
      <c r="BJ462" s="69"/>
      <c r="BK462" s="69"/>
      <c r="BL462" s="69"/>
      <c r="BM462" s="69"/>
      <c r="BN462" s="69"/>
      <c r="BO462" s="69"/>
      <c r="BP462" s="69"/>
      <c r="BQ462" s="69"/>
      <c r="BR462" s="69"/>
      <c r="BS462" s="69"/>
    </row>
    <row r="463" spans="1:71" ht="24" customHeight="1">
      <c r="A463" s="188">
        <v>9</v>
      </c>
      <c r="B463" s="205"/>
      <c r="C463" s="221"/>
      <c r="D463" s="221"/>
      <c r="E463" s="223"/>
      <c r="F463" s="223"/>
      <c r="G463" s="223"/>
      <c r="H463" s="223"/>
      <c r="I463" s="223"/>
      <c r="J463" s="223"/>
      <c r="K463" s="223"/>
      <c r="L463" s="223"/>
      <c r="M463" s="223"/>
      <c r="N463" s="224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  <c r="AA463" s="69"/>
      <c r="AB463" s="69"/>
      <c r="AC463" s="69"/>
      <c r="AD463" s="69"/>
      <c r="AE463" s="69"/>
      <c r="AF463" s="69"/>
      <c r="AG463" s="69"/>
      <c r="AH463" s="69"/>
      <c r="AI463" s="69"/>
      <c r="AJ463" s="69"/>
      <c r="AK463" s="69"/>
      <c r="AL463" s="69"/>
      <c r="AM463" s="69"/>
      <c r="AN463" s="69"/>
      <c r="AO463" s="69"/>
      <c r="AP463" s="69"/>
      <c r="AQ463" s="69"/>
      <c r="AR463" s="69"/>
      <c r="AS463" s="69"/>
      <c r="AT463" s="69"/>
      <c r="AU463" s="69"/>
      <c r="AV463" s="69"/>
      <c r="AW463" s="69"/>
      <c r="AX463" s="69"/>
      <c r="AY463" s="69"/>
      <c r="AZ463" s="69"/>
      <c r="BA463" s="69"/>
      <c r="BB463" s="69"/>
      <c r="BC463" s="69"/>
      <c r="BD463" s="69"/>
      <c r="BE463" s="69"/>
      <c r="BF463" s="69"/>
      <c r="BG463" s="69"/>
      <c r="BH463" s="69"/>
      <c r="BI463" s="69"/>
      <c r="BJ463" s="69"/>
      <c r="BK463" s="69"/>
      <c r="BL463" s="69"/>
      <c r="BM463" s="69"/>
      <c r="BN463" s="69"/>
      <c r="BO463" s="69"/>
      <c r="BP463" s="69"/>
      <c r="BQ463" s="69"/>
      <c r="BR463" s="69"/>
      <c r="BS463" s="69"/>
    </row>
    <row r="464" spans="1:71" ht="24" customHeight="1">
      <c r="A464" s="188">
        <v>10</v>
      </c>
      <c r="B464" s="205"/>
      <c r="C464" s="221"/>
      <c r="D464" s="221"/>
      <c r="E464" s="223"/>
      <c r="F464" s="223"/>
      <c r="G464" s="223"/>
      <c r="H464" s="223"/>
      <c r="I464" s="223"/>
      <c r="J464" s="223"/>
      <c r="K464" s="223"/>
      <c r="L464" s="223"/>
      <c r="M464" s="223"/>
      <c r="N464" s="224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  <c r="AA464" s="69"/>
      <c r="AB464" s="69"/>
      <c r="AC464" s="69"/>
      <c r="AD464" s="69"/>
      <c r="AE464" s="69"/>
      <c r="AF464" s="69"/>
      <c r="AG464" s="69"/>
      <c r="AH464" s="69"/>
      <c r="AI464" s="69"/>
      <c r="AJ464" s="69"/>
      <c r="AK464" s="69"/>
      <c r="AL464" s="69"/>
      <c r="AM464" s="69"/>
      <c r="AN464" s="69"/>
      <c r="AO464" s="69"/>
      <c r="AP464" s="69"/>
      <c r="AQ464" s="69"/>
      <c r="AR464" s="69"/>
      <c r="AS464" s="69"/>
      <c r="AT464" s="69"/>
      <c r="AU464" s="69"/>
      <c r="AV464" s="69"/>
      <c r="AW464" s="69"/>
      <c r="AX464" s="69"/>
      <c r="AY464" s="69"/>
      <c r="AZ464" s="69"/>
      <c r="BA464" s="69"/>
      <c r="BB464" s="69"/>
      <c r="BC464" s="69"/>
      <c r="BD464" s="69"/>
      <c r="BE464" s="69"/>
      <c r="BF464" s="69"/>
      <c r="BG464" s="69"/>
      <c r="BH464" s="69"/>
      <c r="BI464" s="69"/>
      <c r="BJ464" s="69"/>
      <c r="BK464" s="69"/>
      <c r="BL464" s="69"/>
      <c r="BM464" s="69"/>
      <c r="BN464" s="69"/>
      <c r="BO464" s="69"/>
      <c r="BP464" s="69"/>
      <c r="BQ464" s="69"/>
      <c r="BR464" s="69"/>
      <c r="BS464" s="69"/>
    </row>
    <row r="465" spans="1:71" ht="24" customHeight="1">
      <c r="A465" s="188">
        <v>11</v>
      </c>
      <c r="B465" s="205"/>
      <c r="C465" s="221"/>
      <c r="D465" s="228"/>
      <c r="E465" s="223"/>
      <c r="F465" s="223"/>
      <c r="G465" s="223"/>
      <c r="H465" s="223"/>
      <c r="I465" s="223"/>
      <c r="J465" s="223"/>
      <c r="K465" s="223"/>
      <c r="L465" s="223"/>
      <c r="M465" s="223"/>
      <c r="N465" s="224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  <c r="AA465" s="69"/>
      <c r="AB465" s="69"/>
      <c r="AC465" s="69"/>
      <c r="AD465" s="69"/>
      <c r="AE465" s="69"/>
      <c r="AF465" s="69"/>
      <c r="AG465" s="69"/>
      <c r="AH465" s="69"/>
      <c r="AI465" s="69"/>
      <c r="AJ465" s="69"/>
      <c r="AK465" s="69"/>
      <c r="AL465" s="69"/>
      <c r="AM465" s="69"/>
      <c r="AN465" s="69"/>
      <c r="AO465" s="69"/>
      <c r="AP465" s="69"/>
      <c r="AQ465" s="69"/>
      <c r="AR465" s="69"/>
      <c r="AS465" s="69"/>
      <c r="AT465" s="69"/>
      <c r="AU465" s="69"/>
      <c r="AV465" s="69"/>
      <c r="AW465" s="69"/>
      <c r="AX465" s="69"/>
      <c r="AY465" s="69"/>
      <c r="AZ465" s="69"/>
      <c r="BA465" s="69"/>
      <c r="BB465" s="69"/>
      <c r="BC465" s="69"/>
      <c r="BD465" s="69"/>
      <c r="BE465" s="69"/>
      <c r="BF465" s="69"/>
      <c r="BG465" s="69"/>
      <c r="BH465" s="69"/>
      <c r="BI465" s="69"/>
      <c r="BJ465" s="69"/>
      <c r="BK465" s="69"/>
      <c r="BL465" s="69"/>
      <c r="BM465" s="69"/>
      <c r="BN465" s="69"/>
      <c r="BO465" s="69"/>
      <c r="BP465" s="69"/>
      <c r="BQ465" s="69"/>
      <c r="BR465" s="69"/>
      <c r="BS465" s="69"/>
    </row>
    <row r="466" spans="1:71" ht="24" customHeight="1">
      <c r="A466" s="188">
        <v>12</v>
      </c>
      <c r="B466" s="205"/>
      <c r="C466" s="221"/>
      <c r="D466" s="221"/>
      <c r="E466" s="223"/>
      <c r="F466" s="223"/>
      <c r="G466" s="223"/>
      <c r="H466" s="223"/>
      <c r="I466" s="223"/>
      <c r="J466" s="223"/>
      <c r="K466" s="223"/>
      <c r="L466" s="223"/>
      <c r="M466" s="223"/>
      <c r="N466" s="224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  <c r="AA466" s="69"/>
      <c r="AB466" s="69"/>
      <c r="AC466" s="69"/>
      <c r="AD466" s="69"/>
      <c r="AE466" s="69"/>
      <c r="AF466" s="69"/>
      <c r="AG466" s="69"/>
      <c r="AH466" s="69"/>
      <c r="AI466" s="69"/>
      <c r="AJ466" s="69"/>
      <c r="AK466" s="69"/>
      <c r="AL466" s="69"/>
      <c r="AM466" s="69"/>
      <c r="AN466" s="69"/>
      <c r="AO466" s="69"/>
      <c r="AP466" s="69"/>
      <c r="AQ466" s="69"/>
      <c r="AR466" s="69"/>
      <c r="AS466" s="69"/>
      <c r="AT466" s="69"/>
      <c r="AU466" s="69"/>
      <c r="AV466" s="69"/>
      <c r="AW466" s="69"/>
      <c r="AX466" s="69"/>
      <c r="AY466" s="69"/>
      <c r="AZ466" s="69"/>
      <c r="BA466" s="69"/>
      <c r="BB466" s="69"/>
      <c r="BC466" s="69"/>
      <c r="BD466" s="69"/>
      <c r="BE466" s="69"/>
      <c r="BF466" s="69"/>
      <c r="BG466" s="69"/>
      <c r="BH466" s="69"/>
      <c r="BI466" s="69"/>
      <c r="BJ466" s="69"/>
      <c r="BK466" s="69"/>
      <c r="BL466" s="69"/>
      <c r="BM466" s="69"/>
      <c r="BN466" s="69"/>
      <c r="BO466" s="69"/>
      <c r="BP466" s="69"/>
      <c r="BQ466" s="69"/>
      <c r="BR466" s="69"/>
      <c r="BS466" s="69"/>
    </row>
    <row r="467" spans="1:71" ht="24" customHeight="1">
      <c r="A467" s="188">
        <v>13</v>
      </c>
      <c r="B467" s="205"/>
      <c r="C467" s="221"/>
      <c r="D467" s="221"/>
      <c r="E467" s="223"/>
      <c r="F467" s="223"/>
      <c r="G467" s="223"/>
      <c r="H467" s="223"/>
      <c r="I467" s="223"/>
      <c r="J467" s="223"/>
      <c r="K467" s="223"/>
      <c r="L467" s="223"/>
      <c r="M467" s="223"/>
      <c r="N467" s="224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  <c r="AA467" s="69"/>
      <c r="AB467" s="69"/>
      <c r="AC467" s="69"/>
      <c r="AD467" s="69"/>
      <c r="AE467" s="69"/>
      <c r="AF467" s="69"/>
      <c r="AG467" s="69"/>
      <c r="AH467" s="69"/>
      <c r="AI467" s="69"/>
      <c r="AJ467" s="69"/>
      <c r="AK467" s="69"/>
      <c r="AL467" s="69"/>
      <c r="AM467" s="69"/>
      <c r="AN467" s="69"/>
      <c r="AO467" s="69"/>
      <c r="AP467" s="69"/>
      <c r="AQ467" s="69"/>
      <c r="AR467" s="69"/>
      <c r="AS467" s="69"/>
      <c r="AT467" s="69"/>
      <c r="AU467" s="69"/>
      <c r="AV467" s="69"/>
      <c r="AW467" s="69"/>
      <c r="AX467" s="69"/>
      <c r="AY467" s="69"/>
      <c r="AZ467" s="69"/>
      <c r="BA467" s="69"/>
      <c r="BB467" s="69"/>
      <c r="BC467" s="69"/>
      <c r="BD467" s="69"/>
      <c r="BE467" s="69"/>
      <c r="BF467" s="69"/>
      <c r="BG467" s="69"/>
      <c r="BH467" s="69"/>
      <c r="BI467" s="69"/>
      <c r="BJ467" s="69"/>
      <c r="BK467" s="69"/>
      <c r="BL467" s="69"/>
      <c r="BM467" s="69"/>
      <c r="BN467" s="69"/>
      <c r="BO467" s="69"/>
      <c r="BP467" s="69"/>
      <c r="BQ467" s="69"/>
      <c r="BR467" s="69"/>
      <c r="BS467" s="69"/>
    </row>
    <row r="468" spans="1:71" ht="24" customHeight="1">
      <c r="A468" s="188">
        <v>14</v>
      </c>
      <c r="B468" s="205"/>
      <c r="C468" s="221"/>
      <c r="D468" s="221"/>
      <c r="E468" s="223"/>
      <c r="F468" s="223"/>
      <c r="G468" s="223"/>
      <c r="H468" s="223"/>
      <c r="I468" s="223"/>
      <c r="J468" s="223"/>
      <c r="K468" s="223"/>
      <c r="L468" s="223"/>
      <c r="M468" s="223"/>
      <c r="N468" s="224"/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  <c r="AA468" s="69"/>
      <c r="AB468" s="69"/>
      <c r="AC468" s="69"/>
      <c r="AD468" s="69"/>
      <c r="AE468" s="69"/>
      <c r="AF468" s="69"/>
      <c r="AG468" s="69"/>
      <c r="AH468" s="69"/>
      <c r="AI468" s="69"/>
      <c r="AJ468" s="69"/>
      <c r="AK468" s="69"/>
      <c r="AL468" s="69"/>
      <c r="AM468" s="69"/>
      <c r="AN468" s="69"/>
      <c r="AO468" s="69"/>
      <c r="AP468" s="69"/>
      <c r="AQ468" s="69"/>
      <c r="AR468" s="69"/>
      <c r="AS468" s="69"/>
      <c r="AT468" s="69"/>
      <c r="AU468" s="69"/>
      <c r="AV468" s="69"/>
      <c r="AW468" s="69"/>
      <c r="AX468" s="69"/>
      <c r="AY468" s="69"/>
      <c r="AZ468" s="69"/>
      <c r="BA468" s="69"/>
      <c r="BB468" s="69"/>
      <c r="BC468" s="69"/>
      <c r="BD468" s="69"/>
      <c r="BE468" s="69"/>
      <c r="BF468" s="69"/>
      <c r="BG468" s="69"/>
      <c r="BH468" s="69"/>
      <c r="BI468" s="69"/>
      <c r="BJ468" s="69"/>
      <c r="BK468" s="69"/>
      <c r="BL468" s="69"/>
      <c r="BM468" s="69"/>
      <c r="BN468" s="69"/>
      <c r="BO468" s="69"/>
      <c r="BP468" s="69"/>
      <c r="BQ468" s="69"/>
      <c r="BR468" s="69"/>
      <c r="BS468" s="69"/>
    </row>
    <row r="469" spans="1:71" ht="24" customHeight="1">
      <c r="A469" s="188">
        <v>15</v>
      </c>
      <c r="B469" s="230"/>
      <c r="C469" s="221"/>
      <c r="D469" s="222"/>
      <c r="E469" s="223"/>
      <c r="F469" s="223"/>
      <c r="G469" s="223"/>
      <c r="H469" s="223"/>
      <c r="I469" s="223"/>
      <c r="J469" s="223"/>
      <c r="K469" s="223"/>
      <c r="L469" s="223"/>
      <c r="M469" s="223"/>
      <c r="N469" s="224"/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  <c r="AA469" s="69"/>
      <c r="AB469" s="69"/>
      <c r="AC469" s="69"/>
      <c r="AD469" s="69"/>
      <c r="AE469" s="69"/>
      <c r="AF469" s="69"/>
      <c r="AG469" s="69"/>
      <c r="AH469" s="69"/>
      <c r="AI469" s="69"/>
      <c r="AJ469" s="69"/>
      <c r="AK469" s="69"/>
      <c r="AL469" s="69"/>
      <c r="AM469" s="69"/>
      <c r="AN469" s="69"/>
      <c r="AO469" s="69"/>
      <c r="AP469" s="69"/>
      <c r="AQ469" s="69"/>
      <c r="AR469" s="69"/>
      <c r="AS469" s="69"/>
      <c r="AT469" s="69"/>
      <c r="AU469" s="69"/>
      <c r="AV469" s="69"/>
      <c r="AW469" s="69"/>
      <c r="AX469" s="69"/>
      <c r="AY469" s="69"/>
      <c r="AZ469" s="69"/>
      <c r="BA469" s="69"/>
      <c r="BB469" s="69"/>
      <c r="BC469" s="69"/>
      <c r="BD469" s="69"/>
      <c r="BE469" s="69"/>
      <c r="BF469" s="69"/>
      <c r="BG469" s="69"/>
      <c r="BH469" s="69"/>
      <c r="BI469" s="69"/>
      <c r="BJ469" s="69"/>
      <c r="BK469" s="69"/>
      <c r="BL469" s="69"/>
      <c r="BM469" s="69"/>
      <c r="BN469" s="69"/>
      <c r="BO469" s="69"/>
      <c r="BP469" s="69"/>
      <c r="BQ469" s="69"/>
      <c r="BR469" s="69"/>
      <c r="BS469" s="69"/>
    </row>
    <row r="470" spans="1:71" ht="24" customHeight="1">
      <c r="A470" s="188">
        <v>16</v>
      </c>
      <c r="B470" s="230"/>
      <c r="C470" s="221"/>
      <c r="D470" s="222"/>
      <c r="E470" s="223"/>
      <c r="F470" s="223"/>
      <c r="G470" s="223"/>
      <c r="H470" s="223"/>
      <c r="I470" s="223"/>
      <c r="J470" s="223"/>
      <c r="K470" s="223"/>
      <c r="L470" s="223"/>
      <c r="M470" s="223"/>
      <c r="N470" s="224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  <c r="AA470" s="69"/>
      <c r="AB470" s="69"/>
      <c r="AC470" s="69"/>
      <c r="AD470" s="69"/>
      <c r="AE470" s="69"/>
      <c r="AF470" s="69"/>
      <c r="AG470" s="69"/>
      <c r="AH470" s="69"/>
      <c r="AI470" s="69"/>
      <c r="AJ470" s="69"/>
      <c r="AK470" s="69"/>
      <c r="AL470" s="69"/>
      <c r="AM470" s="69"/>
      <c r="AN470" s="69"/>
      <c r="AO470" s="69"/>
      <c r="AP470" s="69"/>
      <c r="AQ470" s="69"/>
      <c r="AR470" s="69"/>
      <c r="AS470" s="69"/>
      <c r="AT470" s="69"/>
      <c r="AU470" s="69"/>
      <c r="AV470" s="69"/>
      <c r="AW470" s="69"/>
      <c r="AX470" s="69"/>
      <c r="AY470" s="69"/>
      <c r="AZ470" s="69"/>
      <c r="BA470" s="69"/>
      <c r="BB470" s="69"/>
      <c r="BC470" s="69"/>
      <c r="BD470" s="69"/>
      <c r="BE470" s="69"/>
      <c r="BF470" s="69"/>
      <c r="BG470" s="69"/>
      <c r="BH470" s="69"/>
      <c r="BI470" s="69"/>
      <c r="BJ470" s="69"/>
      <c r="BK470" s="69"/>
      <c r="BL470" s="69"/>
      <c r="BM470" s="69"/>
      <c r="BN470" s="69"/>
      <c r="BO470" s="69"/>
      <c r="BP470" s="69"/>
      <c r="BQ470" s="69"/>
      <c r="BR470" s="69"/>
      <c r="BS470" s="69"/>
    </row>
    <row r="471" spans="1:71" ht="24" customHeight="1">
      <c r="A471" s="188">
        <v>17</v>
      </c>
      <c r="B471" s="230"/>
      <c r="C471" s="221"/>
      <c r="D471" s="222"/>
      <c r="E471" s="223"/>
      <c r="F471" s="223"/>
      <c r="G471" s="223"/>
      <c r="H471" s="223"/>
      <c r="I471" s="223"/>
      <c r="J471" s="223"/>
      <c r="K471" s="223"/>
      <c r="L471" s="223"/>
      <c r="M471" s="223"/>
      <c r="N471" s="224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  <c r="AA471" s="69"/>
      <c r="AB471" s="69"/>
      <c r="AC471" s="69"/>
      <c r="AD471" s="69"/>
      <c r="AE471" s="69"/>
      <c r="AF471" s="69"/>
      <c r="AG471" s="69"/>
      <c r="AH471" s="69"/>
      <c r="AI471" s="69"/>
      <c r="AJ471" s="69"/>
      <c r="AK471" s="69"/>
      <c r="AL471" s="69"/>
      <c r="AM471" s="69"/>
      <c r="AN471" s="69"/>
      <c r="AO471" s="69"/>
      <c r="AP471" s="69"/>
      <c r="AQ471" s="69"/>
      <c r="AR471" s="69"/>
      <c r="AS471" s="69"/>
      <c r="AT471" s="69"/>
      <c r="AU471" s="69"/>
      <c r="AV471" s="69"/>
      <c r="AW471" s="69"/>
      <c r="AX471" s="69"/>
      <c r="AY471" s="69"/>
      <c r="AZ471" s="69"/>
      <c r="BA471" s="69"/>
      <c r="BB471" s="69"/>
      <c r="BC471" s="69"/>
      <c r="BD471" s="69"/>
      <c r="BE471" s="69"/>
      <c r="BF471" s="69"/>
      <c r="BG471" s="69"/>
      <c r="BH471" s="69"/>
      <c r="BI471" s="69"/>
      <c r="BJ471" s="69"/>
      <c r="BK471" s="69"/>
      <c r="BL471" s="69"/>
      <c r="BM471" s="69"/>
      <c r="BN471" s="69"/>
      <c r="BO471" s="69"/>
      <c r="BP471" s="69"/>
      <c r="BQ471" s="69"/>
      <c r="BR471" s="69"/>
      <c r="BS471" s="69"/>
    </row>
    <row r="472" spans="1:71" s="363" customFormat="1" ht="24" customHeight="1">
      <c r="A472" s="188">
        <v>18</v>
      </c>
      <c r="B472" s="230"/>
      <c r="C472" s="221"/>
      <c r="D472" s="222"/>
      <c r="E472" s="450"/>
      <c r="F472" s="450"/>
      <c r="G472" s="450"/>
      <c r="H472" s="450"/>
      <c r="I472" s="450"/>
      <c r="J472" s="450"/>
      <c r="K472" s="450"/>
      <c r="L472" s="450"/>
      <c r="M472" s="450"/>
      <c r="N472" s="451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  <c r="AA472" s="69"/>
      <c r="AB472" s="69"/>
      <c r="AC472" s="69"/>
      <c r="AD472" s="69"/>
      <c r="AE472" s="69"/>
      <c r="AF472" s="69"/>
      <c r="AG472" s="69"/>
      <c r="AH472" s="69"/>
      <c r="AI472" s="69"/>
      <c r="AJ472" s="69"/>
      <c r="AK472" s="69"/>
      <c r="AL472" s="69"/>
      <c r="AM472" s="69"/>
      <c r="AN472" s="69"/>
      <c r="AO472" s="69"/>
      <c r="AP472" s="69"/>
      <c r="AQ472" s="69"/>
      <c r="AR472" s="69"/>
      <c r="AS472" s="69"/>
      <c r="AT472" s="69"/>
      <c r="AU472" s="69"/>
      <c r="AV472" s="69"/>
      <c r="AW472" s="69"/>
      <c r="AX472" s="69"/>
      <c r="AY472" s="69"/>
      <c r="AZ472" s="69"/>
      <c r="BA472" s="69"/>
      <c r="BB472" s="69"/>
      <c r="BC472" s="69"/>
      <c r="BD472" s="69"/>
      <c r="BE472" s="69"/>
      <c r="BF472" s="69"/>
      <c r="BG472" s="69"/>
      <c r="BH472" s="69"/>
      <c r="BI472" s="69"/>
      <c r="BJ472" s="69"/>
      <c r="BK472" s="69"/>
      <c r="BL472" s="69"/>
      <c r="BM472" s="69"/>
      <c r="BN472" s="69"/>
      <c r="BO472" s="69"/>
      <c r="BP472" s="69"/>
      <c r="BQ472" s="69"/>
      <c r="BR472" s="69"/>
      <c r="BS472" s="69"/>
    </row>
    <row r="473" spans="1:71" s="363" customFormat="1" ht="24" customHeight="1">
      <c r="A473" s="188">
        <v>19</v>
      </c>
      <c r="B473" s="230"/>
      <c r="C473" s="221"/>
      <c r="D473" s="222"/>
      <c r="E473" s="450"/>
      <c r="F473" s="450"/>
      <c r="G473" s="450"/>
      <c r="H473" s="450"/>
      <c r="I473" s="450"/>
      <c r="J473" s="450"/>
      <c r="K473" s="450"/>
      <c r="L473" s="450"/>
      <c r="M473" s="450"/>
      <c r="N473" s="451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  <c r="AA473" s="69"/>
      <c r="AB473" s="69"/>
      <c r="AC473" s="69"/>
      <c r="AD473" s="69"/>
      <c r="AE473" s="69"/>
      <c r="AF473" s="69"/>
      <c r="AG473" s="69"/>
      <c r="AH473" s="69"/>
      <c r="AI473" s="69"/>
      <c r="AJ473" s="69"/>
      <c r="AK473" s="69"/>
      <c r="AL473" s="69"/>
      <c r="AM473" s="69"/>
      <c r="AN473" s="69"/>
      <c r="AO473" s="69"/>
      <c r="AP473" s="69"/>
      <c r="AQ473" s="69"/>
      <c r="AR473" s="69"/>
      <c r="AS473" s="69"/>
      <c r="AT473" s="69"/>
      <c r="AU473" s="69"/>
      <c r="AV473" s="69"/>
      <c r="AW473" s="69"/>
      <c r="AX473" s="69"/>
      <c r="AY473" s="69"/>
      <c r="AZ473" s="69"/>
      <c r="BA473" s="69"/>
      <c r="BB473" s="69"/>
      <c r="BC473" s="69"/>
      <c r="BD473" s="69"/>
      <c r="BE473" s="69"/>
      <c r="BF473" s="69"/>
      <c r="BG473" s="69"/>
      <c r="BH473" s="69"/>
      <c r="BI473" s="69"/>
      <c r="BJ473" s="69"/>
      <c r="BK473" s="69"/>
      <c r="BL473" s="69"/>
      <c r="BM473" s="69"/>
      <c r="BN473" s="69"/>
      <c r="BO473" s="69"/>
      <c r="BP473" s="69"/>
      <c r="BQ473" s="69"/>
      <c r="BR473" s="69"/>
      <c r="BS473" s="69"/>
    </row>
    <row r="474" spans="1:71" s="363" customFormat="1" ht="24" customHeight="1">
      <c r="A474" s="188">
        <v>20</v>
      </c>
      <c r="B474" s="230"/>
      <c r="C474" s="221"/>
      <c r="D474" s="222"/>
      <c r="E474" s="450"/>
      <c r="F474" s="450"/>
      <c r="G474" s="450"/>
      <c r="H474" s="450"/>
      <c r="I474" s="450"/>
      <c r="J474" s="450"/>
      <c r="K474" s="450"/>
      <c r="L474" s="450"/>
      <c r="M474" s="450"/>
      <c r="N474" s="451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  <c r="AA474" s="69"/>
      <c r="AB474" s="69"/>
      <c r="AC474" s="69"/>
      <c r="AD474" s="69"/>
      <c r="AE474" s="69"/>
      <c r="AF474" s="69"/>
      <c r="AG474" s="69"/>
      <c r="AH474" s="69"/>
      <c r="AI474" s="69"/>
      <c r="AJ474" s="69"/>
      <c r="AK474" s="69"/>
      <c r="AL474" s="69"/>
      <c r="AM474" s="69"/>
      <c r="AN474" s="69"/>
      <c r="AO474" s="69"/>
      <c r="AP474" s="69"/>
      <c r="AQ474" s="69"/>
      <c r="AR474" s="69"/>
      <c r="AS474" s="69"/>
      <c r="AT474" s="69"/>
      <c r="AU474" s="69"/>
      <c r="AV474" s="69"/>
      <c r="AW474" s="69"/>
      <c r="AX474" s="69"/>
      <c r="AY474" s="69"/>
      <c r="AZ474" s="69"/>
      <c r="BA474" s="69"/>
      <c r="BB474" s="69"/>
      <c r="BC474" s="69"/>
      <c r="BD474" s="69"/>
      <c r="BE474" s="69"/>
      <c r="BF474" s="69"/>
      <c r="BG474" s="69"/>
      <c r="BH474" s="69"/>
      <c r="BI474" s="69"/>
      <c r="BJ474" s="69"/>
      <c r="BK474" s="69"/>
      <c r="BL474" s="69"/>
      <c r="BM474" s="69"/>
      <c r="BN474" s="69"/>
      <c r="BO474" s="69"/>
      <c r="BP474" s="69"/>
      <c r="BQ474" s="69"/>
      <c r="BR474" s="69"/>
      <c r="BS474" s="69"/>
    </row>
    <row r="475" spans="1:71" s="363" customFormat="1" ht="24" customHeight="1">
      <c r="A475" s="188">
        <v>21</v>
      </c>
      <c r="B475" s="230"/>
      <c r="C475" s="221"/>
      <c r="D475" s="222"/>
      <c r="E475" s="450"/>
      <c r="F475" s="450"/>
      <c r="G475" s="450"/>
      <c r="H475" s="450"/>
      <c r="I475" s="450"/>
      <c r="J475" s="450"/>
      <c r="K475" s="450"/>
      <c r="L475" s="450"/>
      <c r="M475" s="450"/>
      <c r="N475" s="451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  <c r="AA475" s="69"/>
      <c r="AB475" s="69"/>
      <c r="AC475" s="69"/>
      <c r="AD475" s="69"/>
      <c r="AE475" s="69"/>
      <c r="AF475" s="69"/>
      <c r="AG475" s="69"/>
      <c r="AH475" s="69"/>
      <c r="AI475" s="69"/>
      <c r="AJ475" s="69"/>
      <c r="AK475" s="69"/>
      <c r="AL475" s="69"/>
      <c r="AM475" s="69"/>
      <c r="AN475" s="69"/>
      <c r="AO475" s="69"/>
      <c r="AP475" s="69"/>
      <c r="AQ475" s="69"/>
      <c r="AR475" s="69"/>
      <c r="AS475" s="69"/>
      <c r="AT475" s="69"/>
      <c r="AU475" s="69"/>
      <c r="AV475" s="69"/>
      <c r="AW475" s="69"/>
      <c r="AX475" s="69"/>
      <c r="AY475" s="69"/>
      <c r="AZ475" s="69"/>
      <c r="BA475" s="69"/>
      <c r="BB475" s="69"/>
      <c r="BC475" s="69"/>
      <c r="BD475" s="69"/>
      <c r="BE475" s="69"/>
      <c r="BF475" s="69"/>
      <c r="BG475" s="69"/>
      <c r="BH475" s="69"/>
      <c r="BI475" s="69"/>
      <c r="BJ475" s="69"/>
      <c r="BK475" s="69"/>
      <c r="BL475" s="69"/>
      <c r="BM475" s="69"/>
      <c r="BN475" s="69"/>
      <c r="BO475" s="69"/>
      <c r="BP475" s="69"/>
      <c r="BQ475" s="69"/>
      <c r="BR475" s="69"/>
      <c r="BS475" s="69"/>
    </row>
    <row r="476" spans="1:71" s="363" customFormat="1" ht="24" customHeight="1">
      <c r="A476" s="188">
        <v>22</v>
      </c>
      <c r="B476" s="230"/>
      <c r="C476" s="221"/>
      <c r="D476" s="222"/>
      <c r="E476" s="450"/>
      <c r="F476" s="450"/>
      <c r="G476" s="450"/>
      <c r="H476" s="450"/>
      <c r="I476" s="450"/>
      <c r="J476" s="450"/>
      <c r="K476" s="450"/>
      <c r="L476" s="450"/>
      <c r="M476" s="450"/>
      <c r="N476" s="451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  <c r="AA476" s="69"/>
      <c r="AB476" s="69"/>
      <c r="AC476" s="69"/>
      <c r="AD476" s="69"/>
      <c r="AE476" s="69"/>
      <c r="AF476" s="69"/>
      <c r="AG476" s="69"/>
      <c r="AH476" s="69"/>
      <c r="AI476" s="69"/>
      <c r="AJ476" s="69"/>
      <c r="AK476" s="69"/>
      <c r="AL476" s="69"/>
      <c r="AM476" s="69"/>
      <c r="AN476" s="69"/>
      <c r="AO476" s="69"/>
      <c r="AP476" s="69"/>
      <c r="AQ476" s="69"/>
      <c r="AR476" s="69"/>
      <c r="AS476" s="69"/>
      <c r="AT476" s="69"/>
      <c r="AU476" s="69"/>
      <c r="AV476" s="69"/>
      <c r="AW476" s="69"/>
      <c r="AX476" s="69"/>
      <c r="AY476" s="69"/>
      <c r="AZ476" s="69"/>
      <c r="BA476" s="69"/>
      <c r="BB476" s="69"/>
      <c r="BC476" s="69"/>
      <c r="BD476" s="69"/>
      <c r="BE476" s="69"/>
      <c r="BF476" s="69"/>
      <c r="BG476" s="69"/>
      <c r="BH476" s="69"/>
      <c r="BI476" s="69"/>
      <c r="BJ476" s="69"/>
      <c r="BK476" s="69"/>
      <c r="BL476" s="69"/>
      <c r="BM476" s="69"/>
      <c r="BN476" s="69"/>
      <c r="BO476" s="69"/>
      <c r="BP476" s="69"/>
      <c r="BQ476" s="69"/>
      <c r="BR476" s="69"/>
      <c r="BS476" s="69"/>
    </row>
    <row r="477" spans="1:71" ht="24" customHeight="1">
      <c r="A477" s="188">
        <v>23</v>
      </c>
      <c r="B477" s="230"/>
      <c r="C477" s="221"/>
      <c r="D477" s="222"/>
      <c r="E477" s="223"/>
      <c r="F477" s="223"/>
      <c r="G477" s="223"/>
      <c r="H477" s="223"/>
      <c r="I477" s="223"/>
      <c r="J477" s="223"/>
      <c r="K477" s="223"/>
      <c r="L477" s="223"/>
      <c r="M477" s="223"/>
      <c r="N477" s="224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  <c r="AA477" s="69"/>
      <c r="AB477" s="69"/>
      <c r="AC477" s="69"/>
      <c r="AD477" s="69"/>
      <c r="AE477" s="69"/>
      <c r="AF477" s="69"/>
      <c r="AG477" s="69"/>
      <c r="AH477" s="69"/>
      <c r="AI477" s="69"/>
      <c r="AJ477" s="69"/>
      <c r="AK477" s="69"/>
      <c r="AL477" s="69"/>
      <c r="AM477" s="69"/>
      <c r="AN477" s="69"/>
      <c r="AO477" s="69"/>
      <c r="AP477" s="69"/>
      <c r="AQ477" s="69"/>
      <c r="AR477" s="69"/>
      <c r="AS477" s="69"/>
      <c r="AT477" s="69"/>
      <c r="AU477" s="69"/>
      <c r="AV477" s="69"/>
      <c r="AW477" s="69"/>
      <c r="AX477" s="69"/>
      <c r="AY477" s="69"/>
      <c r="AZ477" s="69"/>
      <c r="BA477" s="69"/>
      <c r="BB477" s="69"/>
      <c r="BC477" s="69"/>
      <c r="BD477" s="69"/>
      <c r="BE477" s="69"/>
      <c r="BF477" s="69"/>
      <c r="BG477" s="69"/>
      <c r="BH477" s="69"/>
      <c r="BI477" s="69"/>
      <c r="BJ477" s="69"/>
      <c r="BK477" s="69"/>
      <c r="BL477" s="69"/>
      <c r="BM477" s="69"/>
      <c r="BN477" s="69"/>
      <c r="BO477" s="69"/>
      <c r="BP477" s="69"/>
      <c r="BQ477" s="69"/>
      <c r="BR477" s="69"/>
      <c r="BS477" s="69"/>
    </row>
    <row r="478" spans="1:71" ht="24" customHeight="1">
      <c r="A478" s="188">
        <v>24</v>
      </c>
      <c r="B478" s="230"/>
      <c r="C478" s="221"/>
      <c r="D478" s="222"/>
      <c r="E478" s="223"/>
      <c r="F478" s="223"/>
      <c r="G478" s="223"/>
      <c r="H478" s="223"/>
      <c r="I478" s="223"/>
      <c r="J478" s="223"/>
      <c r="K478" s="223"/>
      <c r="L478" s="223"/>
      <c r="M478" s="223"/>
      <c r="N478" s="224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  <c r="AA478" s="69"/>
      <c r="AB478" s="69"/>
      <c r="AC478" s="69"/>
      <c r="AD478" s="69"/>
      <c r="AE478" s="69"/>
      <c r="AF478" s="69"/>
      <c r="AG478" s="69"/>
      <c r="AH478" s="69"/>
      <c r="AI478" s="69"/>
      <c r="AJ478" s="69"/>
      <c r="AK478" s="69"/>
      <c r="AL478" s="69"/>
      <c r="AM478" s="69"/>
      <c r="AN478" s="69"/>
      <c r="AO478" s="69"/>
      <c r="AP478" s="69"/>
      <c r="AQ478" s="69"/>
      <c r="AR478" s="69"/>
      <c r="AS478" s="69"/>
      <c r="AT478" s="69"/>
      <c r="AU478" s="69"/>
      <c r="AV478" s="69"/>
      <c r="AW478" s="69"/>
      <c r="AX478" s="69"/>
      <c r="AY478" s="69"/>
      <c r="AZ478" s="69"/>
      <c r="BA478" s="69"/>
      <c r="BB478" s="69"/>
      <c r="BC478" s="69"/>
      <c r="BD478" s="69"/>
      <c r="BE478" s="69"/>
      <c r="BF478" s="69"/>
      <c r="BG478" s="69"/>
      <c r="BH478" s="69"/>
      <c r="BI478" s="69"/>
      <c r="BJ478" s="69"/>
      <c r="BK478" s="69"/>
      <c r="BL478" s="69"/>
      <c r="BM478" s="69"/>
      <c r="BN478" s="69"/>
      <c r="BO478" s="69"/>
      <c r="BP478" s="69"/>
      <c r="BQ478" s="69"/>
      <c r="BR478" s="69"/>
      <c r="BS478" s="69"/>
    </row>
    <row r="479" spans="1:71" ht="24" customHeight="1" thickBot="1">
      <c r="A479" s="188">
        <v>25</v>
      </c>
      <c r="B479" s="231"/>
      <c r="C479" s="232"/>
      <c r="D479" s="233"/>
      <c r="E479" s="234"/>
      <c r="F479" s="234"/>
      <c r="G479" s="234"/>
      <c r="H479" s="234"/>
      <c r="I479" s="234"/>
      <c r="J479" s="234"/>
      <c r="K479" s="234"/>
      <c r="L479" s="234"/>
      <c r="M479" s="234"/>
      <c r="N479" s="235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  <c r="AA479" s="69"/>
      <c r="AB479" s="69"/>
      <c r="AC479" s="69"/>
      <c r="AD479" s="69"/>
      <c r="AE479" s="69"/>
      <c r="AF479" s="69"/>
      <c r="AG479" s="69"/>
      <c r="AH479" s="69"/>
      <c r="AI479" s="69"/>
      <c r="AJ479" s="69"/>
      <c r="AK479" s="69"/>
      <c r="AL479" s="69"/>
      <c r="AM479" s="69"/>
      <c r="AN479" s="69"/>
      <c r="AO479" s="69"/>
      <c r="AP479" s="69"/>
      <c r="AQ479" s="69"/>
      <c r="AR479" s="69"/>
      <c r="AS479" s="69"/>
      <c r="AT479" s="69"/>
      <c r="AU479" s="69"/>
      <c r="AV479" s="69"/>
      <c r="AW479" s="69"/>
      <c r="AX479" s="69"/>
      <c r="AY479" s="69"/>
      <c r="AZ479" s="69"/>
      <c r="BA479" s="69"/>
      <c r="BB479" s="69"/>
      <c r="BC479" s="69"/>
      <c r="BD479" s="69"/>
      <c r="BE479" s="69"/>
      <c r="BF479" s="69"/>
      <c r="BG479" s="69"/>
      <c r="BH479" s="69"/>
      <c r="BI479" s="69"/>
      <c r="BJ479" s="69"/>
      <c r="BK479" s="69"/>
      <c r="BL479" s="69"/>
      <c r="BM479" s="69"/>
      <c r="BN479" s="69"/>
      <c r="BO479" s="69"/>
      <c r="BP479" s="69"/>
      <c r="BQ479" s="69"/>
      <c r="BR479" s="69"/>
      <c r="BS479" s="69"/>
    </row>
    <row r="480" spans="1:71" ht="24" customHeight="1" thickBot="1">
      <c r="A480" s="191"/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  <c r="AA480" s="69"/>
      <c r="AB480" s="69"/>
      <c r="AC480" s="69"/>
      <c r="AD480" s="69"/>
      <c r="AE480" s="69"/>
      <c r="AF480" s="69"/>
      <c r="AG480" s="69"/>
      <c r="AH480" s="69"/>
      <c r="AI480" s="69"/>
      <c r="AJ480" s="69"/>
      <c r="AK480" s="69"/>
      <c r="AL480" s="69"/>
      <c r="AM480" s="69"/>
      <c r="AN480" s="69"/>
      <c r="AO480" s="69"/>
      <c r="AP480" s="69"/>
      <c r="AQ480" s="69"/>
      <c r="AR480" s="69"/>
      <c r="AS480" s="69"/>
      <c r="AT480" s="69"/>
      <c r="AU480" s="69"/>
      <c r="AV480" s="69"/>
      <c r="AW480" s="69"/>
      <c r="AX480" s="69"/>
      <c r="AY480" s="69"/>
      <c r="AZ480" s="69"/>
      <c r="BA480" s="69"/>
      <c r="BB480" s="69"/>
      <c r="BC480" s="69"/>
      <c r="BD480" s="69"/>
      <c r="BE480" s="69"/>
      <c r="BF480" s="69"/>
      <c r="BG480" s="69"/>
      <c r="BH480" s="69"/>
      <c r="BI480" s="69"/>
      <c r="BJ480" s="69"/>
      <c r="BK480" s="69"/>
      <c r="BL480" s="69"/>
      <c r="BM480" s="69"/>
      <c r="BN480" s="69"/>
      <c r="BO480" s="69"/>
      <c r="BP480" s="69"/>
      <c r="BQ480" s="69"/>
      <c r="BR480" s="69"/>
      <c r="BS480" s="69"/>
    </row>
    <row r="481" spans="1:71" ht="24" customHeight="1">
      <c r="A481" s="192" t="s">
        <v>48</v>
      </c>
      <c r="B481" s="236"/>
      <c r="C481" s="236"/>
      <c r="D481" s="236"/>
      <c r="E481" s="236"/>
      <c r="F481" s="237"/>
      <c r="G481" s="567" t="s">
        <v>49</v>
      </c>
      <c r="H481" s="568"/>
      <c r="I481" s="568"/>
      <c r="J481" s="568"/>
      <c r="K481" s="568"/>
      <c r="L481" s="568"/>
      <c r="M481" s="568"/>
      <c r="N481" s="5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  <c r="AA481" s="69"/>
      <c r="AB481" s="69"/>
      <c r="AC481" s="69"/>
      <c r="AD481" s="69"/>
      <c r="AE481" s="69"/>
      <c r="AF481" s="69"/>
      <c r="AG481" s="69"/>
      <c r="AH481" s="69"/>
      <c r="AI481" s="69"/>
      <c r="AJ481" s="69"/>
      <c r="AK481" s="69"/>
      <c r="AL481" s="69"/>
      <c r="AM481" s="69"/>
      <c r="AN481" s="69"/>
      <c r="AO481" s="69"/>
      <c r="AP481" s="69"/>
      <c r="AQ481" s="69"/>
      <c r="AR481" s="69"/>
      <c r="AS481" s="69"/>
      <c r="AT481" s="69"/>
      <c r="AU481" s="69"/>
      <c r="AV481" s="69"/>
      <c r="AW481" s="69"/>
      <c r="AX481" s="69"/>
      <c r="AY481" s="69"/>
      <c r="AZ481" s="69"/>
      <c r="BA481" s="69"/>
      <c r="BB481" s="69"/>
      <c r="BC481" s="69"/>
      <c r="BD481" s="69"/>
      <c r="BE481" s="69"/>
      <c r="BF481" s="69"/>
      <c r="BG481" s="69"/>
      <c r="BH481" s="69"/>
      <c r="BI481" s="69"/>
      <c r="BJ481" s="69"/>
      <c r="BK481" s="69"/>
      <c r="BL481" s="69"/>
      <c r="BM481" s="69"/>
      <c r="BN481" s="69"/>
      <c r="BO481" s="69"/>
      <c r="BP481" s="69"/>
      <c r="BQ481" s="69"/>
      <c r="BR481" s="69"/>
      <c r="BS481" s="69"/>
    </row>
    <row r="482" spans="1:71" ht="24" customHeight="1">
      <c r="A482" s="193" t="s">
        <v>51</v>
      </c>
      <c r="B482" s="240" t="s">
        <v>21</v>
      </c>
      <c r="C482" s="241" t="s">
        <v>22</v>
      </c>
      <c r="D482" s="241" t="s">
        <v>23</v>
      </c>
      <c r="E482" s="242" t="s">
        <v>52</v>
      </c>
      <c r="F482" s="243"/>
      <c r="G482" s="244" t="s">
        <v>51</v>
      </c>
      <c r="H482" s="240" t="s">
        <v>53</v>
      </c>
      <c r="I482" s="544" t="s">
        <v>22</v>
      </c>
      <c r="J482" s="545"/>
      <c r="K482" s="546"/>
      <c r="L482" s="547" t="s">
        <v>23</v>
      </c>
      <c r="M482" s="548"/>
      <c r="N482" s="245" t="s">
        <v>52</v>
      </c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  <c r="AA482" s="69"/>
      <c r="AB482" s="69"/>
      <c r="AC482" s="69"/>
      <c r="AD482" s="69"/>
      <c r="AE482" s="69"/>
      <c r="AF482" s="69"/>
      <c r="AG482" s="69"/>
      <c r="AH482" s="69"/>
      <c r="AI482" s="69"/>
      <c r="AJ482" s="69"/>
      <c r="AK482" s="69"/>
      <c r="AL482" s="69"/>
      <c r="AM482" s="69"/>
      <c r="AN482" s="69"/>
      <c r="AO482" s="69"/>
      <c r="AP482" s="69"/>
      <c r="AQ482" s="69"/>
      <c r="AR482" s="69"/>
      <c r="AS482" s="69"/>
      <c r="AT482" s="69"/>
      <c r="AU482" s="69"/>
      <c r="AV482" s="69"/>
      <c r="AW482" s="69"/>
      <c r="AX482" s="69"/>
      <c r="AY482" s="69"/>
      <c r="AZ482" s="69"/>
      <c r="BA482" s="69"/>
      <c r="BB482" s="69"/>
      <c r="BC482" s="69"/>
      <c r="BD482" s="69"/>
      <c r="BE482" s="69"/>
      <c r="BF482" s="69"/>
      <c r="BG482" s="69"/>
      <c r="BH482" s="69"/>
      <c r="BI482" s="69"/>
      <c r="BJ482" s="69"/>
      <c r="BK482" s="69"/>
      <c r="BL482" s="69"/>
      <c r="BM482" s="69"/>
      <c r="BN482" s="69"/>
      <c r="BO482" s="69"/>
      <c r="BP482" s="69"/>
      <c r="BQ482" s="69"/>
      <c r="BR482" s="69"/>
      <c r="BS482" s="69"/>
    </row>
    <row r="483" spans="1:71" ht="24" customHeight="1">
      <c r="A483" s="194" t="s">
        <v>54</v>
      </c>
      <c r="B483" s="223"/>
      <c r="C483" s="223"/>
      <c r="D483" s="223"/>
      <c r="E483" s="196"/>
      <c r="F483" s="246"/>
      <c r="G483" s="194" t="s">
        <v>54</v>
      </c>
      <c r="H483" s="223"/>
      <c r="I483" s="544"/>
      <c r="J483" s="545"/>
      <c r="K483" s="546"/>
      <c r="L483" s="547"/>
      <c r="M483" s="548"/>
      <c r="N483" s="247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  <c r="AA483" s="69"/>
      <c r="AB483" s="69"/>
      <c r="AC483" s="69"/>
      <c r="AD483" s="69"/>
      <c r="AE483" s="69"/>
      <c r="AF483" s="69"/>
      <c r="AG483" s="69"/>
      <c r="AH483" s="69"/>
      <c r="AI483" s="69"/>
      <c r="AJ483" s="69"/>
      <c r="AK483" s="69"/>
      <c r="AL483" s="69"/>
      <c r="AM483" s="69"/>
      <c r="AN483" s="69"/>
      <c r="AO483" s="69"/>
      <c r="AP483" s="69"/>
      <c r="AQ483" s="69"/>
      <c r="AR483" s="69"/>
      <c r="AS483" s="69"/>
      <c r="AT483" s="69"/>
      <c r="AU483" s="69"/>
      <c r="AV483" s="69"/>
      <c r="AW483" s="69"/>
      <c r="AX483" s="69"/>
      <c r="AY483" s="69"/>
      <c r="AZ483" s="69"/>
      <c r="BA483" s="69"/>
      <c r="BB483" s="69"/>
      <c r="BC483" s="69"/>
      <c r="BD483" s="69"/>
      <c r="BE483" s="69"/>
      <c r="BF483" s="69"/>
      <c r="BG483" s="69"/>
      <c r="BH483" s="69"/>
      <c r="BI483" s="69"/>
      <c r="BJ483" s="69"/>
      <c r="BK483" s="69"/>
      <c r="BL483" s="69"/>
      <c r="BM483" s="69"/>
      <c r="BN483" s="69"/>
      <c r="BO483" s="69"/>
      <c r="BP483" s="69"/>
      <c r="BQ483" s="69"/>
      <c r="BR483" s="69"/>
      <c r="BS483" s="69"/>
    </row>
    <row r="484" spans="1:71" ht="24" customHeight="1">
      <c r="A484" s="194" t="s">
        <v>57</v>
      </c>
      <c r="B484" s="223"/>
      <c r="C484" s="223"/>
      <c r="D484" s="223"/>
      <c r="E484" s="196"/>
      <c r="F484" s="246"/>
      <c r="G484" s="194" t="s">
        <v>57</v>
      </c>
      <c r="H484" s="223"/>
      <c r="I484" s="576" t="s">
        <v>324</v>
      </c>
      <c r="J484" s="577"/>
      <c r="K484" s="578"/>
      <c r="L484" s="547"/>
      <c r="M484" s="548"/>
      <c r="N484" s="247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  <c r="AA484" s="69"/>
      <c r="AB484" s="69"/>
      <c r="AC484" s="69"/>
      <c r="AD484" s="69"/>
      <c r="AE484" s="69"/>
      <c r="AF484" s="69"/>
      <c r="AG484" s="69"/>
      <c r="AH484" s="69"/>
      <c r="AI484" s="69"/>
      <c r="AJ484" s="69"/>
      <c r="AK484" s="69"/>
      <c r="AL484" s="69"/>
      <c r="AM484" s="69"/>
      <c r="AN484" s="69"/>
      <c r="AO484" s="69"/>
      <c r="AP484" s="69"/>
      <c r="AQ484" s="69"/>
      <c r="AR484" s="69"/>
      <c r="AS484" s="69"/>
      <c r="AT484" s="69"/>
      <c r="AU484" s="69"/>
      <c r="AV484" s="69"/>
      <c r="AW484" s="69"/>
      <c r="AX484" s="69"/>
      <c r="AY484" s="69"/>
      <c r="AZ484" s="69"/>
      <c r="BA484" s="69"/>
      <c r="BB484" s="69"/>
      <c r="BC484" s="69"/>
      <c r="BD484" s="69"/>
      <c r="BE484" s="69"/>
      <c r="BF484" s="69"/>
      <c r="BG484" s="69"/>
      <c r="BH484" s="69"/>
      <c r="BI484" s="69"/>
      <c r="BJ484" s="69"/>
      <c r="BK484" s="69"/>
      <c r="BL484" s="69"/>
      <c r="BM484" s="69"/>
      <c r="BN484" s="69"/>
      <c r="BO484" s="69"/>
      <c r="BP484" s="69"/>
      <c r="BQ484" s="69"/>
      <c r="BR484" s="69"/>
      <c r="BS484" s="69"/>
    </row>
    <row r="485" spans="1:71" ht="24" customHeight="1">
      <c r="A485" s="194" t="s">
        <v>59</v>
      </c>
      <c r="B485" s="223"/>
      <c r="C485" s="223"/>
      <c r="D485" s="223"/>
      <c r="E485" s="196"/>
      <c r="F485" s="246"/>
      <c r="G485" s="194" t="s">
        <v>59</v>
      </c>
      <c r="H485" s="223"/>
      <c r="I485" s="544"/>
      <c r="J485" s="545"/>
      <c r="K485" s="546"/>
      <c r="L485" s="547"/>
      <c r="M485" s="548"/>
      <c r="N485" s="247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  <c r="AA485" s="69"/>
      <c r="AB485" s="69"/>
      <c r="AC485" s="69"/>
      <c r="AD485" s="69"/>
      <c r="AE485" s="69"/>
      <c r="AF485" s="69"/>
      <c r="AG485" s="69"/>
      <c r="AH485" s="69"/>
      <c r="AI485" s="69"/>
      <c r="AJ485" s="69"/>
      <c r="AK485" s="69"/>
      <c r="AL485" s="69"/>
      <c r="AM485" s="69"/>
      <c r="AN485" s="69"/>
      <c r="AO485" s="69"/>
      <c r="AP485" s="69"/>
      <c r="AQ485" s="69"/>
      <c r="AR485" s="69"/>
      <c r="AS485" s="69"/>
      <c r="AT485" s="69"/>
      <c r="AU485" s="69"/>
      <c r="AV485" s="69"/>
      <c r="AW485" s="69"/>
      <c r="AX485" s="69"/>
      <c r="AY485" s="69"/>
      <c r="AZ485" s="69"/>
      <c r="BA485" s="69"/>
      <c r="BB485" s="69"/>
      <c r="BC485" s="69"/>
      <c r="BD485" s="69"/>
      <c r="BE485" s="69"/>
      <c r="BF485" s="69"/>
      <c r="BG485" s="69"/>
      <c r="BH485" s="69"/>
      <c r="BI485" s="69"/>
      <c r="BJ485" s="69"/>
      <c r="BK485" s="69"/>
      <c r="BL485" s="69"/>
      <c r="BM485" s="69"/>
      <c r="BN485" s="69"/>
      <c r="BO485" s="69"/>
      <c r="BP485" s="69"/>
      <c r="BQ485" s="69"/>
      <c r="BR485" s="69"/>
      <c r="BS485" s="69"/>
    </row>
    <row r="486" spans="1:71" ht="24" customHeight="1">
      <c r="A486" s="194" t="s">
        <v>61</v>
      </c>
      <c r="B486" s="223"/>
      <c r="C486" s="223"/>
      <c r="D486" s="223"/>
      <c r="E486" s="196"/>
      <c r="F486" s="246"/>
      <c r="G486" s="194" t="s">
        <v>61</v>
      </c>
      <c r="H486" s="223"/>
      <c r="I486" s="544"/>
      <c r="J486" s="545"/>
      <c r="K486" s="546"/>
      <c r="L486" s="547"/>
      <c r="M486" s="548"/>
      <c r="N486" s="247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  <c r="AA486" s="69"/>
      <c r="AB486" s="69"/>
      <c r="AC486" s="69"/>
      <c r="AD486" s="69"/>
      <c r="AE486" s="69"/>
      <c r="AF486" s="69"/>
      <c r="AG486" s="69"/>
      <c r="AH486" s="69"/>
      <c r="AI486" s="69"/>
      <c r="AJ486" s="69"/>
      <c r="AK486" s="69"/>
      <c r="AL486" s="69"/>
      <c r="AM486" s="69"/>
      <c r="AN486" s="69"/>
      <c r="AO486" s="69"/>
      <c r="AP486" s="69"/>
      <c r="AQ486" s="69"/>
      <c r="AR486" s="69"/>
      <c r="AS486" s="69"/>
      <c r="AT486" s="69"/>
      <c r="AU486" s="69"/>
      <c r="AV486" s="69"/>
      <c r="AW486" s="69"/>
      <c r="AX486" s="69"/>
      <c r="AY486" s="69"/>
      <c r="AZ486" s="69"/>
      <c r="BA486" s="69"/>
      <c r="BB486" s="69"/>
      <c r="BC486" s="69"/>
      <c r="BD486" s="69"/>
      <c r="BE486" s="69"/>
      <c r="BF486" s="69"/>
      <c r="BG486" s="69"/>
      <c r="BH486" s="69"/>
      <c r="BI486" s="69"/>
      <c r="BJ486" s="69"/>
      <c r="BK486" s="69"/>
      <c r="BL486" s="69"/>
      <c r="BM486" s="69"/>
      <c r="BN486" s="69"/>
      <c r="BO486" s="69"/>
      <c r="BP486" s="69"/>
      <c r="BQ486" s="69"/>
      <c r="BR486" s="69"/>
      <c r="BS486" s="69"/>
    </row>
    <row r="487" spans="1:71" ht="24" customHeight="1">
      <c r="A487" s="194" t="s">
        <v>62</v>
      </c>
      <c r="B487" s="223"/>
      <c r="C487" s="223"/>
      <c r="D487" s="223"/>
      <c r="E487" s="196"/>
      <c r="F487" s="246"/>
      <c r="G487" s="194" t="s">
        <v>62</v>
      </c>
      <c r="H487" s="223"/>
      <c r="I487" s="544"/>
      <c r="J487" s="545"/>
      <c r="K487" s="546"/>
      <c r="L487" s="547"/>
      <c r="M487" s="548"/>
      <c r="N487" s="247"/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  <c r="AA487" s="69"/>
      <c r="AB487" s="69"/>
      <c r="AC487" s="69"/>
      <c r="AD487" s="69"/>
      <c r="AE487" s="69"/>
      <c r="AF487" s="69"/>
      <c r="AG487" s="69"/>
      <c r="AH487" s="69"/>
      <c r="AI487" s="69"/>
      <c r="AJ487" s="69"/>
      <c r="AK487" s="69"/>
      <c r="AL487" s="69"/>
      <c r="AM487" s="69"/>
      <c r="AN487" s="69"/>
      <c r="AO487" s="69"/>
      <c r="AP487" s="69"/>
      <c r="AQ487" s="69"/>
      <c r="AR487" s="69"/>
      <c r="AS487" s="69"/>
      <c r="AT487" s="69"/>
      <c r="AU487" s="69"/>
      <c r="AV487" s="69"/>
      <c r="AW487" s="69"/>
      <c r="AX487" s="69"/>
      <c r="AY487" s="69"/>
      <c r="AZ487" s="69"/>
      <c r="BA487" s="69"/>
      <c r="BB487" s="69"/>
      <c r="BC487" s="69"/>
      <c r="BD487" s="69"/>
      <c r="BE487" s="69"/>
      <c r="BF487" s="69"/>
      <c r="BG487" s="69"/>
      <c r="BH487" s="69"/>
      <c r="BI487" s="69"/>
      <c r="BJ487" s="69"/>
      <c r="BK487" s="69"/>
      <c r="BL487" s="69"/>
      <c r="BM487" s="69"/>
      <c r="BN487" s="69"/>
      <c r="BO487" s="69"/>
      <c r="BP487" s="69"/>
      <c r="BQ487" s="69"/>
      <c r="BR487" s="69"/>
      <c r="BS487" s="69"/>
    </row>
    <row r="488" spans="1:71" ht="24" customHeight="1">
      <c r="A488" s="194" t="s">
        <v>63</v>
      </c>
      <c r="B488" s="223"/>
      <c r="C488" s="223"/>
      <c r="D488" s="223"/>
      <c r="E488" s="196"/>
      <c r="F488" s="246"/>
      <c r="G488" s="194" t="s">
        <v>63</v>
      </c>
      <c r="H488" s="223"/>
      <c r="I488" s="544"/>
      <c r="J488" s="545"/>
      <c r="K488" s="546"/>
      <c r="L488" s="547"/>
      <c r="M488" s="548"/>
      <c r="N488" s="247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  <c r="AA488" s="69"/>
      <c r="AB488" s="69"/>
      <c r="AC488" s="69"/>
      <c r="AD488" s="69"/>
      <c r="AE488" s="69"/>
      <c r="AF488" s="69"/>
      <c r="AG488" s="69"/>
      <c r="AH488" s="69"/>
      <c r="AI488" s="69"/>
      <c r="AJ488" s="69"/>
      <c r="AK488" s="69"/>
      <c r="AL488" s="69"/>
      <c r="AM488" s="69"/>
      <c r="AN488" s="69"/>
      <c r="AO488" s="69"/>
      <c r="AP488" s="69"/>
      <c r="AQ488" s="69"/>
      <c r="AR488" s="69"/>
      <c r="AS488" s="69"/>
      <c r="AT488" s="69"/>
      <c r="AU488" s="69"/>
      <c r="AV488" s="69"/>
      <c r="AW488" s="69"/>
      <c r="AX488" s="69"/>
      <c r="AY488" s="69"/>
      <c r="AZ488" s="69"/>
      <c r="BA488" s="69"/>
      <c r="BB488" s="69"/>
      <c r="BC488" s="69"/>
      <c r="BD488" s="69"/>
      <c r="BE488" s="69"/>
      <c r="BF488" s="69"/>
      <c r="BG488" s="69"/>
      <c r="BH488" s="69"/>
      <c r="BI488" s="69"/>
      <c r="BJ488" s="69"/>
      <c r="BK488" s="69"/>
      <c r="BL488" s="69"/>
      <c r="BM488" s="69"/>
      <c r="BN488" s="69"/>
      <c r="BO488" s="69"/>
      <c r="BP488" s="69"/>
      <c r="BQ488" s="69"/>
      <c r="BR488" s="69"/>
      <c r="BS488" s="69"/>
    </row>
    <row r="489" spans="1:71" ht="24" customHeight="1">
      <c r="A489" s="194" t="s">
        <v>64</v>
      </c>
      <c r="B489" s="223"/>
      <c r="C489" s="223"/>
      <c r="D489" s="223"/>
      <c r="E489" s="196"/>
      <c r="F489" s="246"/>
      <c r="G489" s="194" t="s">
        <v>64</v>
      </c>
      <c r="H489" s="223"/>
      <c r="I489" s="544"/>
      <c r="J489" s="545"/>
      <c r="K489" s="546"/>
      <c r="L489" s="547"/>
      <c r="M489" s="548"/>
      <c r="N489" s="247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  <c r="AA489" s="69"/>
      <c r="AB489" s="69"/>
      <c r="AC489" s="69"/>
      <c r="AD489" s="69"/>
      <c r="AE489" s="69"/>
      <c r="AF489" s="69"/>
      <c r="AG489" s="69"/>
      <c r="AH489" s="69"/>
      <c r="AI489" s="69"/>
      <c r="AJ489" s="69"/>
      <c r="AK489" s="69"/>
      <c r="AL489" s="69"/>
      <c r="AM489" s="69"/>
      <c r="AN489" s="69"/>
      <c r="AO489" s="69"/>
      <c r="AP489" s="69"/>
      <c r="AQ489" s="69"/>
      <c r="AR489" s="69"/>
      <c r="AS489" s="69"/>
      <c r="AT489" s="69"/>
      <c r="AU489" s="69"/>
      <c r="AV489" s="69"/>
      <c r="AW489" s="69"/>
      <c r="AX489" s="69"/>
      <c r="AY489" s="69"/>
      <c r="AZ489" s="69"/>
      <c r="BA489" s="69"/>
      <c r="BB489" s="69"/>
      <c r="BC489" s="69"/>
      <c r="BD489" s="69"/>
      <c r="BE489" s="69"/>
      <c r="BF489" s="69"/>
      <c r="BG489" s="69"/>
      <c r="BH489" s="69"/>
      <c r="BI489" s="69"/>
      <c r="BJ489" s="69"/>
      <c r="BK489" s="69"/>
      <c r="BL489" s="69"/>
      <c r="BM489" s="69"/>
      <c r="BN489" s="69"/>
      <c r="BO489" s="69"/>
      <c r="BP489" s="69"/>
      <c r="BQ489" s="69"/>
      <c r="BR489" s="69"/>
      <c r="BS489" s="69"/>
    </row>
    <row r="490" spans="1:71" ht="24" customHeight="1" thickBot="1">
      <c r="A490" s="195" t="s">
        <v>65</v>
      </c>
      <c r="B490" s="234"/>
      <c r="C490" s="234"/>
      <c r="D490" s="234"/>
      <c r="E490" s="249"/>
      <c r="F490" s="246"/>
      <c r="G490" s="195" t="s">
        <v>65</v>
      </c>
      <c r="H490" s="234"/>
      <c r="I490" s="549"/>
      <c r="J490" s="550"/>
      <c r="K490" s="551"/>
      <c r="L490" s="552"/>
      <c r="M490" s="553"/>
      <c r="N490" s="250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  <c r="AA490" s="69"/>
      <c r="AB490" s="69"/>
      <c r="AC490" s="69"/>
      <c r="AD490" s="69"/>
      <c r="AE490" s="69"/>
      <c r="AF490" s="69"/>
      <c r="AG490" s="69"/>
      <c r="AH490" s="69"/>
      <c r="AI490" s="69"/>
      <c r="AJ490" s="69"/>
      <c r="AK490" s="69"/>
      <c r="AL490" s="69"/>
      <c r="AM490" s="69"/>
      <c r="AN490" s="69"/>
      <c r="AO490" s="69"/>
      <c r="AP490" s="69"/>
      <c r="AQ490" s="69"/>
      <c r="AR490" s="69"/>
      <c r="AS490" s="69"/>
      <c r="AT490" s="69"/>
      <c r="AU490" s="69"/>
      <c r="AV490" s="69"/>
      <c r="AW490" s="69"/>
      <c r="AX490" s="69"/>
      <c r="AY490" s="69"/>
      <c r="AZ490" s="69"/>
      <c r="BA490" s="69"/>
      <c r="BB490" s="69"/>
      <c r="BC490" s="69"/>
      <c r="BD490" s="69"/>
      <c r="BE490" s="69"/>
      <c r="BF490" s="69"/>
      <c r="BG490" s="69"/>
      <c r="BH490" s="69"/>
      <c r="BI490" s="69"/>
      <c r="BJ490" s="69"/>
      <c r="BK490" s="69"/>
      <c r="BL490" s="69"/>
      <c r="BM490" s="69"/>
      <c r="BN490" s="69"/>
      <c r="BO490" s="69"/>
      <c r="BP490" s="69"/>
      <c r="BQ490" s="69"/>
      <c r="BR490" s="69"/>
      <c r="BS490" s="69"/>
    </row>
    <row r="491" spans="1:71" ht="24" customHeight="1">
      <c r="A491" s="69"/>
      <c r="B491" s="69"/>
      <c r="C491" s="69"/>
      <c r="D491" s="69"/>
      <c r="E491" s="69"/>
      <c r="F491" s="76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  <c r="AA491" s="69"/>
      <c r="AB491" s="69"/>
      <c r="AC491" s="69"/>
      <c r="AD491" s="69"/>
      <c r="AE491" s="69"/>
      <c r="AF491" s="69"/>
      <c r="AG491" s="69"/>
      <c r="AH491" s="69"/>
      <c r="AI491" s="69"/>
      <c r="AJ491" s="69"/>
      <c r="AK491" s="69"/>
      <c r="AL491" s="69"/>
      <c r="AM491" s="69"/>
      <c r="AN491" s="69"/>
      <c r="AO491" s="69"/>
      <c r="AP491" s="69"/>
      <c r="AQ491" s="69"/>
      <c r="AR491" s="69"/>
      <c r="AS491" s="69"/>
      <c r="AT491" s="69"/>
      <c r="AU491" s="69"/>
      <c r="AV491" s="69"/>
      <c r="AW491" s="69"/>
      <c r="AX491" s="69"/>
      <c r="AY491" s="69"/>
      <c r="AZ491" s="69"/>
      <c r="BA491" s="69"/>
      <c r="BB491" s="69"/>
      <c r="BC491" s="69"/>
      <c r="BD491" s="69"/>
      <c r="BE491" s="69"/>
      <c r="BF491" s="69"/>
      <c r="BG491" s="69"/>
      <c r="BH491" s="69"/>
      <c r="BI491" s="69"/>
      <c r="BJ491" s="69"/>
      <c r="BK491" s="69"/>
      <c r="BL491" s="69"/>
      <c r="BM491" s="69"/>
      <c r="BN491" s="69"/>
      <c r="BO491" s="69"/>
      <c r="BP491" s="69"/>
      <c r="BQ491" s="69"/>
      <c r="BR491" s="69"/>
      <c r="BS491" s="69"/>
    </row>
    <row r="492" spans="1:71" ht="24" customHeight="1">
      <c r="A492" s="196" t="s">
        <v>66</v>
      </c>
      <c r="B492" s="252"/>
      <c r="C492" s="196" t="s">
        <v>67</v>
      </c>
      <c r="D492" s="253"/>
      <c r="E492" s="253"/>
      <c r="F492" s="253"/>
      <c r="G492" s="253"/>
      <c r="H492" s="254"/>
      <c r="I492" s="223" t="s">
        <v>68</v>
      </c>
      <c r="J492" s="196" t="s">
        <v>69</v>
      </c>
      <c r="K492" s="252"/>
      <c r="L492" s="253"/>
      <c r="M492" s="253"/>
      <c r="N492" s="254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  <c r="AA492" s="69"/>
      <c r="AB492" s="69"/>
      <c r="AC492" s="69"/>
      <c r="AD492" s="69"/>
      <c r="AE492" s="69"/>
      <c r="AF492" s="69"/>
      <c r="AG492" s="69"/>
      <c r="AH492" s="69"/>
      <c r="AI492" s="69"/>
      <c r="AJ492" s="69"/>
      <c r="AK492" s="69"/>
      <c r="AL492" s="69"/>
      <c r="AM492" s="69"/>
      <c r="AN492" s="69"/>
      <c r="AO492" s="69"/>
      <c r="AP492" s="69"/>
      <c r="AQ492" s="69"/>
      <c r="AR492" s="69"/>
      <c r="AS492" s="69"/>
      <c r="AT492" s="69"/>
      <c r="AU492" s="69"/>
      <c r="AV492" s="69"/>
      <c r="AW492" s="69"/>
      <c r="AX492" s="69"/>
      <c r="AY492" s="69"/>
      <c r="AZ492" s="69"/>
      <c r="BA492" s="69"/>
      <c r="BB492" s="69"/>
      <c r="BC492" s="69"/>
      <c r="BD492" s="69"/>
      <c r="BE492" s="69"/>
      <c r="BF492" s="69"/>
      <c r="BG492" s="69"/>
      <c r="BH492" s="69"/>
      <c r="BI492" s="69"/>
      <c r="BJ492" s="69"/>
      <c r="BK492" s="69"/>
      <c r="BL492" s="69"/>
      <c r="BM492" s="69"/>
      <c r="BN492" s="69"/>
      <c r="BO492" s="69"/>
      <c r="BP492" s="69"/>
      <c r="BQ492" s="69"/>
      <c r="BR492" s="69"/>
      <c r="BS492" s="69"/>
    </row>
    <row r="493" spans="1:71" ht="24" customHeight="1">
      <c r="A493" s="69"/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  <c r="AA493" s="69"/>
      <c r="AB493" s="69"/>
      <c r="AC493" s="69"/>
      <c r="AD493" s="69"/>
      <c r="AE493" s="69"/>
      <c r="AF493" s="69"/>
      <c r="AG493" s="69"/>
      <c r="AH493" s="69"/>
      <c r="AI493" s="69"/>
      <c r="AJ493" s="69"/>
      <c r="AK493" s="69"/>
      <c r="AL493" s="69"/>
      <c r="AM493" s="69"/>
      <c r="AN493" s="69"/>
      <c r="AO493" s="69"/>
      <c r="AP493" s="69"/>
      <c r="AQ493" s="69"/>
      <c r="AR493" s="69"/>
      <c r="AS493" s="69"/>
      <c r="AT493" s="69"/>
      <c r="AU493" s="69"/>
      <c r="AV493" s="69"/>
      <c r="AW493" s="69"/>
      <c r="AX493" s="69"/>
      <c r="AY493" s="69"/>
      <c r="AZ493" s="69"/>
      <c r="BA493" s="69"/>
      <c r="BB493" s="69"/>
      <c r="BC493" s="69"/>
      <c r="BD493" s="69"/>
      <c r="BE493" s="69"/>
      <c r="BF493" s="69"/>
      <c r="BG493" s="69"/>
      <c r="BH493" s="69"/>
      <c r="BI493" s="69"/>
      <c r="BJ493" s="69"/>
      <c r="BK493" s="69"/>
      <c r="BL493" s="69"/>
      <c r="BM493" s="69"/>
      <c r="BN493" s="69"/>
      <c r="BO493" s="69"/>
      <c r="BP493" s="69"/>
      <c r="BQ493" s="69"/>
      <c r="BR493" s="69"/>
      <c r="BS493" s="69"/>
    </row>
    <row r="494" spans="1:71" ht="24" customHeight="1">
      <c r="A494" s="69"/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  <c r="AA494" s="69"/>
      <c r="AB494" s="69"/>
      <c r="AC494" s="69"/>
      <c r="AD494" s="69"/>
      <c r="AE494" s="69"/>
      <c r="AF494" s="69"/>
      <c r="AG494" s="69"/>
      <c r="AH494" s="69"/>
      <c r="AI494" s="69"/>
      <c r="AJ494" s="69"/>
      <c r="AK494" s="69"/>
      <c r="AL494" s="69"/>
      <c r="AM494" s="69"/>
      <c r="AN494" s="69"/>
      <c r="AO494" s="69"/>
      <c r="AP494" s="69"/>
      <c r="AQ494" s="69"/>
      <c r="AR494" s="69"/>
      <c r="AS494" s="69"/>
      <c r="AT494" s="69"/>
      <c r="AU494" s="69"/>
      <c r="AV494" s="69"/>
      <c r="AW494" s="69"/>
      <c r="AX494" s="69"/>
      <c r="AY494" s="69"/>
      <c r="AZ494" s="69"/>
      <c r="BA494" s="69"/>
      <c r="BB494" s="69"/>
      <c r="BC494" s="69"/>
      <c r="BD494" s="69"/>
      <c r="BE494" s="69"/>
      <c r="BF494" s="69"/>
      <c r="BG494" s="69"/>
      <c r="BH494" s="69"/>
      <c r="BI494" s="69"/>
      <c r="BJ494" s="69"/>
      <c r="BK494" s="69"/>
      <c r="BL494" s="69"/>
      <c r="BM494" s="69"/>
      <c r="BN494" s="69"/>
      <c r="BO494" s="69"/>
      <c r="BP494" s="69"/>
      <c r="BQ494" s="69"/>
      <c r="BR494" s="69"/>
      <c r="BS494" s="69"/>
    </row>
    <row r="495" spans="1:71" ht="24" customHeight="1">
      <c r="A495" s="69">
        <v>23</v>
      </c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  <c r="AA495" s="69"/>
      <c r="AB495" s="69"/>
      <c r="AC495" s="69"/>
      <c r="AD495" s="69"/>
      <c r="AE495" s="69"/>
      <c r="AF495" s="69"/>
      <c r="AG495" s="69"/>
      <c r="AH495" s="69"/>
      <c r="AI495" s="69"/>
      <c r="AJ495" s="69"/>
      <c r="AK495" s="69"/>
      <c r="AL495" s="69"/>
      <c r="AM495" s="69"/>
      <c r="AN495" s="69"/>
      <c r="AO495" s="69"/>
      <c r="AP495" s="69"/>
      <c r="AQ495" s="69"/>
      <c r="AR495" s="69"/>
      <c r="AS495" s="69"/>
      <c r="AT495" s="69"/>
      <c r="AU495" s="69"/>
      <c r="AV495" s="69"/>
      <c r="AW495" s="69"/>
      <c r="AX495" s="69"/>
      <c r="AY495" s="69"/>
      <c r="AZ495" s="69"/>
      <c r="BA495" s="69"/>
      <c r="BB495" s="69"/>
      <c r="BC495" s="69"/>
      <c r="BD495" s="69"/>
      <c r="BE495" s="69"/>
      <c r="BF495" s="69"/>
      <c r="BG495" s="69"/>
      <c r="BH495" s="69"/>
      <c r="BI495" s="69"/>
      <c r="BJ495" s="69"/>
      <c r="BK495" s="69"/>
      <c r="BL495" s="69"/>
      <c r="BM495" s="69"/>
      <c r="BN495" s="69"/>
      <c r="BO495" s="69"/>
      <c r="BP495" s="69"/>
      <c r="BQ495" s="69"/>
      <c r="BR495" s="69"/>
      <c r="BS495" s="69"/>
    </row>
    <row r="496" spans="1:71" ht="24" customHeight="1">
      <c r="A496" s="184" t="s">
        <v>0</v>
      </c>
      <c r="B496" s="201"/>
      <c r="C496" s="202"/>
      <c r="D496" s="203" t="s">
        <v>1</v>
      </c>
      <c r="E496" s="204">
        <f>VLOOKUP($A$495,$V$4:$BJ$40,4)</f>
        <v>13</v>
      </c>
      <c r="F496" s="205"/>
      <c r="G496" s="206" t="s">
        <v>2</v>
      </c>
      <c r="H496" s="201" t="str">
        <f>Teamsetup!$B$19</f>
        <v>-</v>
      </c>
      <c r="I496" s="201"/>
      <c r="J496" s="202"/>
      <c r="K496" s="207" t="s">
        <v>3</v>
      </c>
      <c r="L496" s="208"/>
      <c r="M496" s="208"/>
      <c r="N496" s="209"/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  <c r="AA496" s="69"/>
      <c r="AB496" s="69"/>
      <c r="AC496" s="69"/>
      <c r="AD496" s="69"/>
      <c r="AE496" s="69"/>
      <c r="AF496" s="69"/>
      <c r="AG496" s="69"/>
      <c r="AH496" s="69"/>
      <c r="AI496" s="69"/>
      <c r="AJ496" s="69"/>
      <c r="AK496" s="69"/>
      <c r="AL496" s="69"/>
      <c r="AM496" s="69"/>
      <c r="AN496" s="69"/>
      <c r="AO496" s="69"/>
      <c r="AP496" s="69"/>
      <c r="AQ496" s="69"/>
      <c r="AR496" s="69"/>
      <c r="AS496" s="69"/>
      <c r="AT496" s="69"/>
      <c r="AU496" s="69"/>
      <c r="AV496" s="69"/>
      <c r="AW496" s="69"/>
      <c r="AX496" s="69"/>
      <c r="AY496" s="69"/>
      <c r="AZ496" s="69"/>
      <c r="BA496" s="69"/>
      <c r="BB496" s="69"/>
      <c r="BC496" s="69"/>
      <c r="BD496" s="69"/>
      <c r="BE496" s="69"/>
      <c r="BF496" s="69"/>
      <c r="BG496" s="69"/>
      <c r="BH496" s="69"/>
      <c r="BI496" s="69"/>
      <c r="BJ496" s="69"/>
      <c r="BK496" s="69"/>
      <c r="BL496" s="69"/>
      <c r="BM496" s="69"/>
      <c r="BN496" s="69"/>
      <c r="BO496" s="69"/>
      <c r="BP496" s="69"/>
      <c r="BQ496" s="69"/>
      <c r="BR496" s="69"/>
      <c r="BS496" s="69"/>
    </row>
    <row r="497" spans="1:71" ht="24" customHeight="1" thickBot="1">
      <c r="A497" s="185" t="s">
        <v>4</v>
      </c>
      <c r="B497" s="210"/>
      <c r="C497" s="211" t="str">
        <f>VLOOKUP($A$495,$V$4:$BJ$40,2)</f>
        <v>Discus</v>
      </c>
      <c r="D497" s="212" t="str">
        <f>VLOOKUP($A$495,$V$4:$BJ$40,3)</f>
        <v>U15 Boys</v>
      </c>
      <c r="E497" s="205"/>
      <c r="F497" s="205" t="s">
        <v>5</v>
      </c>
      <c r="G497" s="565" t="str">
        <f>Teamsetup!$D$19</f>
        <v>-</v>
      </c>
      <c r="H497" s="566"/>
      <c r="I497" s="205"/>
      <c r="J497" s="213" t="s">
        <v>6</v>
      </c>
      <c r="K497" s="214"/>
      <c r="L497" s="215"/>
      <c r="M497" s="554" t="str">
        <f>IF(Teamsetup!$C$13=6,VLOOKUP($A$495,$V$4:$AQ$39,6),IF(Teamsetup!$C$13&lt;&gt;6,VLOOKUP($A$495,$V$4:$AQ$39,7)))</f>
        <v>-</v>
      </c>
      <c r="N497" s="555" t="str">
        <f>IF($Q$6=6,VLOOKUP($A$1,$V$4:$AQ$39,6),IF($Q$6&lt;&gt;6,VLOOKUP($A$1,$V$4:$AQ$39,7)))</f>
        <v>-</v>
      </c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  <c r="AA497" s="69"/>
      <c r="AB497" s="69"/>
      <c r="AC497" s="69"/>
      <c r="AD497" s="69"/>
      <c r="AE497" s="69"/>
      <c r="AF497" s="69"/>
      <c r="AG497" s="69"/>
      <c r="AH497" s="69"/>
      <c r="AI497" s="69"/>
      <c r="AJ497" s="69"/>
      <c r="AK497" s="69"/>
      <c r="AL497" s="69"/>
      <c r="AM497" s="69"/>
      <c r="AN497" s="69"/>
      <c r="AO497" s="69"/>
      <c r="AP497" s="69"/>
      <c r="AQ497" s="69"/>
      <c r="AR497" s="69"/>
      <c r="AS497" s="69"/>
      <c r="AT497" s="69"/>
      <c r="AU497" s="69"/>
      <c r="AV497" s="69"/>
      <c r="AW497" s="69"/>
      <c r="AX497" s="69"/>
      <c r="AY497" s="69"/>
      <c r="AZ497" s="69"/>
      <c r="BA497" s="69"/>
      <c r="BB497" s="69"/>
      <c r="BC497" s="69"/>
      <c r="BD497" s="69"/>
      <c r="BE497" s="69"/>
      <c r="BF497" s="69"/>
      <c r="BG497" s="69"/>
      <c r="BH497" s="69"/>
      <c r="BI497" s="69"/>
      <c r="BJ497" s="69"/>
      <c r="BK497" s="69"/>
      <c r="BL497" s="69"/>
      <c r="BM497" s="69"/>
      <c r="BN497" s="69"/>
      <c r="BO497" s="69"/>
      <c r="BP497" s="69"/>
      <c r="BQ497" s="69"/>
      <c r="BR497" s="69"/>
      <c r="BS497" s="69"/>
    </row>
    <row r="498" spans="1:71" ht="24" customHeight="1">
      <c r="A498" s="186"/>
      <c r="B498" s="216"/>
      <c r="C498" s="217" t="s">
        <v>11</v>
      </c>
      <c r="D498" s="218" t="str">
        <f>VLOOKUP($A$495,$V$4:$BJ$40,5)</f>
        <v>1.25kg</v>
      </c>
      <c r="E498" s="556" t="s">
        <v>12</v>
      </c>
      <c r="F498" s="557"/>
      <c r="G498" s="556" t="s">
        <v>13</v>
      </c>
      <c r="H498" s="557"/>
      <c r="I498" s="556" t="s">
        <v>14</v>
      </c>
      <c r="J498" s="557"/>
      <c r="K498" s="558" t="s">
        <v>15</v>
      </c>
      <c r="L498" s="559"/>
      <c r="M498" s="560" t="s">
        <v>16</v>
      </c>
      <c r="N498" s="542" t="s">
        <v>17</v>
      </c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  <c r="AA498" s="69"/>
      <c r="AB498" s="69"/>
      <c r="AC498" s="69"/>
      <c r="AD498" s="69"/>
      <c r="AE498" s="69"/>
      <c r="AF498" s="69"/>
      <c r="AG498" s="69"/>
      <c r="AH498" s="69"/>
      <c r="AI498" s="69"/>
      <c r="AJ498" s="69"/>
      <c r="AK498" s="69"/>
      <c r="AL498" s="69"/>
      <c r="AM498" s="69"/>
      <c r="AN498" s="69"/>
      <c r="AO498" s="69"/>
      <c r="AP498" s="69"/>
      <c r="AQ498" s="69"/>
      <c r="AR498" s="69"/>
      <c r="AS498" s="69"/>
      <c r="AT498" s="69"/>
      <c r="AU498" s="69"/>
      <c r="AV498" s="69"/>
      <c r="AW498" s="69"/>
      <c r="AX498" s="69"/>
      <c r="AY498" s="69"/>
      <c r="AZ498" s="69"/>
      <c r="BA498" s="69"/>
      <c r="BB498" s="69"/>
      <c r="BC498" s="69"/>
      <c r="BD498" s="69"/>
      <c r="BE498" s="69"/>
      <c r="BF498" s="69"/>
      <c r="BG498" s="69"/>
      <c r="BH498" s="69"/>
      <c r="BI498" s="69"/>
      <c r="BJ498" s="69"/>
      <c r="BK498" s="69"/>
      <c r="BL498" s="69"/>
      <c r="BM498" s="69"/>
      <c r="BN498" s="69"/>
      <c r="BO498" s="69"/>
      <c r="BP498" s="69"/>
      <c r="BQ498" s="69"/>
      <c r="BR498" s="69"/>
      <c r="BS498" s="69"/>
    </row>
    <row r="499" spans="1:71" ht="24" customHeight="1">
      <c r="A499" s="187"/>
      <c r="B499" s="219" t="s">
        <v>21</v>
      </c>
      <c r="C499" s="220" t="s">
        <v>22</v>
      </c>
      <c r="D499" s="220" t="s">
        <v>23</v>
      </c>
      <c r="E499" s="562" t="s">
        <v>24</v>
      </c>
      <c r="F499" s="563"/>
      <c r="G499" s="562" t="s">
        <v>24</v>
      </c>
      <c r="H499" s="563"/>
      <c r="I499" s="562" t="s">
        <v>24</v>
      </c>
      <c r="J499" s="563"/>
      <c r="K499" s="562" t="s">
        <v>24</v>
      </c>
      <c r="L499" s="563"/>
      <c r="M499" s="561"/>
      <c r="N499" s="543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  <c r="AA499" s="69"/>
      <c r="AB499" s="69"/>
      <c r="AC499" s="69"/>
      <c r="AD499" s="69"/>
      <c r="AE499" s="69"/>
      <c r="AF499" s="69"/>
      <c r="AG499" s="69"/>
      <c r="AH499" s="69"/>
      <c r="AI499" s="69"/>
      <c r="AJ499" s="69"/>
      <c r="AK499" s="69"/>
      <c r="AL499" s="69"/>
      <c r="AM499" s="69"/>
      <c r="AN499" s="69"/>
      <c r="AO499" s="69"/>
      <c r="AP499" s="69"/>
      <c r="AQ499" s="69"/>
      <c r="AR499" s="69"/>
      <c r="AS499" s="69"/>
      <c r="AT499" s="69"/>
      <c r="AU499" s="69"/>
      <c r="AV499" s="69"/>
      <c r="AW499" s="69"/>
      <c r="AX499" s="69"/>
      <c r="AY499" s="69"/>
      <c r="AZ499" s="69"/>
      <c r="BA499" s="69"/>
      <c r="BB499" s="69"/>
      <c r="BC499" s="69"/>
      <c r="BD499" s="69"/>
      <c r="BE499" s="69"/>
      <c r="BF499" s="69"/>
      <c r="BG499" s="69"/>
      <c r="BH499" s="69"/>
      <c r="BI499" s="69"/>
      <c r="BJ499" s="69"/>
      <c r="BK499" s="69"/>
      <c r="BL499" s="69"/>
      <c r="BM499" s="69"/>
      <c r="BN499" s="69"/>
      <c r="BO499" s="69"/>
      <c r="BP499" s="69"/>
      <c r="BQ499" s="69"/>
      <c r="BR499" s="69"/>
      <c r="BS499" s="69"/>
    </row>
    <row r="500" spans="1:71" ht="24" customHeight="1">
      <c r="A500" s="188">
        <v>1</v>
      </c>
      <c r="B500" s="205" t="str">
        <f>VLOOKUP($A$495,$V$4:$BJ$40,8)</f>
        <v>-</v>
      </c>
      <c r="C500" s="221"/>
      <c r="D500" s="222" t="str">
        <f>VLOOKUP($A$495,$V$4:$BJ$40,16)</f>
        <v>-</v>
      </c>
      <c r="E500" s="223"/>
      <c r="F500" s="223"/>
      <c r="G500" s="223"/>
      <c r="H500" s="223"/>
      <c r="I500" s="223"/>
      <c r="J500" s="223"/>
      <c r="K500" s="223"/>
      <c r="L500" s="223"/>
      <c r="M500" s="223"/>
      <c r="N500" s="224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  <c r="AA500" s="69"/>
      <c r="AB500" s="69"/>
      <c r="AC500" s="69"/>
      <c r="AD500" s="69"/>
      <c r="AE500" s="69"/>
      <c r="AF500" s="69"/>
      <c r="AG500" s="69"/>
      <c r="AH500" s="69"/>
      <c r="AI500" s="69"/>
      <c r="AJ500" s="69"/>
      <c r="AK500" s="69"/>
      <c r="AL500" s="69"/>
      <c r="AM500" s="69"/>
      <c r="AN500" s="69"/>
      <c r="AO500" s="69"/>
      <c r="AP500" s="69"/>
      <c r="AQ500" s="69"/>
      <c r="AR500" s="69"/>
      <c r="AS500" s="69"/>
      <c r="AT500" s="69"/>
      <c r="AU500" s="69"/>
      <c r="AV500" s="69"/>
      <c r="AW500" s="69"/>
      <c r="AX500" s="69"/>
      <c r="AY500" s="69"/>
      <c r="AZ500" s="69"/>
      <c r="BA500" s="69"/>
      <c r="BB500" s="69"/>
      <c r="BC500" s="69"/>
      <c r="BD500" s="69"/>
      <c r="BE500" s="69"/>
      <c r="BF500" s="69"/>
      <c r="BG500" s="69"/>
      <c r="BH500" s="69"/>
      <c r="BI500" s="69"/>
      <c r="BJ500" s="69"/>
      <c r="BK500" s="69"/>
      <c r="BL500" s="69"/>
      <c r="BM500" s="69"/>
      <c r="BN500" s="69"/>
      <c r="BO500" s="69"/>
      <c r="BP500" s="69"/>
      <c r="BQ500" s="69"/>
      <c r="BR500" s="69"/>
      <c r="BS500" s="69"/>
    </row>
    <row r="501" spans="1:71" ht="24" customHeight="1">
      <c r="A501" s="188">
        <v>2</v>
      </c>
      <c r="B501" s="205" t="str">
        <f>VLOOKUP($A$495,$V$4:$BJ$40,9)</f>
        <v>-</v>
      </c>
      <c r="C501" s="221"/>
      <c r="D501" s="205" t="str">
        <f>VLOOKUP($A$495,$V$4:$BJ$40,17)</f>
        <v>-</v>
      </c>
      <c r="E501" s="223"/>
      <c r="F501" s="223"/>
      <c r="G501" s="223"/>
      <c r="H501" s="223"/>
      <c r="I501" s="223"/>
      <c r="J501" s="223"/>
      <c r="K501" s="223"/>
      <c r="L501" s="223"/>
      <c r="M501" s="223"/>
      <c r="N501" s="224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  <c r="AA501" s="69"/>
      <c r="AB501" s="69"/>
      <c r="AC501" s="69"/>
      <c r="AD501" s="69"/>
      <c r="AE501" s="69"/>
      <c r="AF501" s="69"/>
      <c r="AG501" s="69"/>
      <c r="AH501" s="69"/>
      <c r="AI501" s="69"/>
      <c r="AJ501" s="69"/>
      <c r="AK501" s="69"/>
      <c r="AL501" s="69"/>
      <c r="AM501" s="69"/>
      <c r="AN501" s="69"/>
      <c r="AO501" s="69"/>
      <c r="AP501" s="69"/>
      <c r="AQ501" s="69"/>
      <c r="AR501" s="69"/>
      <c r="AS501" s="69"/>
      <c r="AT501" s="69"/>
      <c r="AU501" s="69"/>
      <c r="AV501" s="69"/>
      <c r="AW501" s="69"/>
      <c r="AX501" s="69"/>
      <c r="AY501" s="69"/>
      <c r="AZ501" s="69"/>
      <c r="BA501" s="69"/>
      <c r="BB501" s="69"/>
      <c r="BC501" s="69"/>
      <c r="BD501" s="69"/>
      <c r="BE501" s="69"/>
      <c r="BF501" s="69"/>
      <c r="BG501" s="69"/>
      <c r="BH501" s="69"/>
      <c r="BI501" s="69"/>
      <c r="BJ501" s="69"/>
      <c r="BK501" s="69"/>
      <c r="BL501" s="69"/>
      <c r="BM501" s="69"/>
      <c r="BN501" s="69"/>
      <c r="BO501" s="69"/>
      <c r="BP501" s="69"/>
      <c r="BQ501" s="69"/>
      <c r="BR501" s="69"/>
      <c r="BS501" s="69"/>
    </row>
    <row r="502" spans="1:71" ht="24" customHeight="1">
      <c r="A502" s="188">
        <v>3</v>
      </c>
      <c r="B502" s="205" t="str">
        <f>VLOOKUP($A$495,$V$4:$BJ$40,10)</f>
        <v>-</v>
      </c>
      <c r="C502" s="221"/>
      <c r="D502" s="205" t="str">
        <f>VLOOKUP($A$495,$V$4:$BJ$40,18)</f>
        <v>-</v>
      </c>
      <c r="E502" s="223"/>
      <c r="F502" s="223"/>
      <c r="G502" s="223"/>
      <c r="H502" s="223"/>
      <c r="I502" s="223"/>
      <c r="J502" s="223"/>
      <c r="K502" s="223"/>
      <c r="L502" s="223"/>
      <c r="M502" s="223"/>
      <c r="N502" s="224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  <c r="AA502" s="69"/>
      <c r="AB502" s="69"/>
      <c r="AC502" s="69"/>
      <c r="AD502" s="69"/>
      <c r="AE502" s="69"/>
      <c r="AF502" s="69"/>
      <c r="AG502" s="69"/>
      <c r="AH502" s="69"/>
      <c r="AI502" s="69"/>
      <c r="AJ502" s="69"/>
      <c r="AK502" s="69"/>
      <c r="AL502" s="69"/>
      <c r="AM502" s="69"/>
      <c r="AN502" s="69"/>
      <c r="AO502" s="69"/>
      <c r="AP502" s="69"/>
      <c r="AQ502" s="69"/>
      <c r="AR502" s="69"/>
      <c r="AS502" s="69"/>
      <c r="AT502" s="69"/>
      <c r="AU502" s="69"/>
      <c r="AV502" s="69"/>
      <c r="AW502" s="69"/>
      <c r="AX502" s="69"/>
      <c r="AY502" s="69"/>
      <c r="AZ502" s="69"/>
      <c r="BA502" s="69"/>
      <c r="BB502" s="69"/>
      <c r="BC502" s="69"/>
      <c r="BD502" s="69"/>
      <c r="BE502" s="69"/>
      <c r="BF502" s="69"/>
      <c r="BG502" s="69"/>
      <c r="BH502" s="69"/>
      <c r="BI502" s="69"/>
      <c r="BJ502" s="69"/>
      <c r="BK502" s="69"/>
      <c r="BL502" s="69"/>
      <c r="BM502" s="69"/>
      <c r="BN502" s="69"/>
      <c r="BO502" s="69"/>
      <c r="BP502" s="69"/>
      <c r="BQ502" s="69"/>
      <c r="BR502" s="69"/>
      <c r="BS502" s="69"/>
    </row>
    <row r="503" spans="1:71" ht="24" customHeight="1">
      <c r="A503" s="188">
        <v>4</v>
      </c>
      <c r="B503" s="205" t="str">
        <f>VLOOKUP($A$495,$V$4:$BJ$40,11)</f>
        <v>-</v>
      </c>
      <c r="C503" s="221"/>
      <c r="D503" s="205" t="str">
        <f>VLOOKUP($A$495,$V$4:$BJ$40,19)</f>
        <v>-</v>
      </c>
      <c r="E503" s="223"/>
      <c r="F503" s="223"/>
      <c r="G503" s="223"/>
      <c r="H503" s="223"/>
      <c r="I503" s="223"/>
      <c r="J503" s="223"/>
      <c r="K503" s="223"/>
      <c r="L503" s="223"/>
      <c r="M503" s="223"/>
      <c r="N503" s="224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  <c r="AA503" s="69"/>
      <c r="AB503" s="69"/>
      <c r="AC503" s="69"/>
      <c r="AD503" s="69"/>
      <c r="AE503" s="69"/>
      <c r="AF503" s="69"/>
      <c r="AG503" s="69"/>
      <c r="AH503" s="69"/>
      <c r="AI503" s="69"/>
      <c r="AJ503" s="69"/>
      <c r="AK503" s="69"/>
      <c r="AL503" s="69"/>
      <c r="AM503" s="69"/>
      <c r="AN503" s="69"/>
      <c r="AO503" s="69"/>
      <c r="AP503" s="69"/>
      <c r="AQ503" s="69"/>
      <c r="AR503" s="69"/>
      <c r="AS503" s="69"/>
      <c r="AT503" s="69"/>
      <c r="AU503" s="69"/>
      <c r="AV503" s="69"/>
      <c r="AW503" s="69"/>
      <c r="AX503" s="69"/>
      <c r="AY503" s="69"/>
      <c r="AZ503" s="69"/>
      <c r="BA503" s="69"/>
      <c r="BB503" s="69"/>
      <c r="BC503" s="69"/>
      <c r="BD503" s="69"/>
      <c r="BE503" s="69"/>
      <c r="BF503" s="69"/>
      <c r="BG503" s="69"/>
      <c r="BH503" s="69"/>
      <c r="BI503" s="69"/>
      <c r="BJ503" s="69"/>
      <c r="BK503" s="69"/>
      <c r="BL503" s="69"/>
      <c r="BM503" s="69"/>
      <c r="BN503" s="69"/>
      <c r="BO503" s="69"/>
      <c r="BP503" s="69"/>
      <c r="BQ503" s="69"/>
      <c r="BR503" s="69"/>
      <c r="BS503" s="69"/>
    </row>
    <row r="504" spans="1:71" ht="24" customHeight="1">
      <c r="A504" s="188">
        <v>5</v>
      </c>
      <c r="B504" s="205" t="str">
        <f>VLOOKUP($A$495,$V$4:$BJ$40,12)</f>
        <v>-</v>
      </c>
      <c r="C504" s="221"/>
      <c r="D504" s="205" t="str">
        <f>VLOOKUP($A$495,$V$4:$BJ$40,20)</f>
        <v>-</v>
      </c>
      <c r="E504" s="223"/>
      <c r="F504" s="223"/>
      <c r="G504" s="223"/>
      <c r="H504" s="223"/>
      <c r="I504" s="223"/>
      <c r="J504" s="223"/>
      <c r="K504" s="223"/>
      <c r="L504" s="223"/>
      <c r="M504" s="223"/>
      <c r="N504" s="224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  <c r="AA504" s="69"/>
      <c r="AB504" s="69"/>
      <c r="AC504" s="69"/>
      <c r="AD504" s="69"/>
      <c r="AE504" s="69"/>
      <c r="AF504" s="69"/>
      <c r="AG504" s="69"/>
      <c r="AH504" s="69"/>
      <c r="AI504" s="69"/>
      <c r="AJ504" s="69"/>
      <c r="AK504" s="69"/>
      <c r="AL504" s="69"/>
      <c r="AM504" s="69"/>
      <c r="AN504" s="69"/>
      <c r="AO504" s="69"/>
      <c r="AP504" s="69"/>
      <c r="AQ504" s="69"/>
      <c r="AR504" s="69"/>
      <c r="AS504" s="69"/>
      <c r="AT504" s="69"/>
      <c r="AU504" s="69"/>
      <c r="AV504" s="69"/>
      <c r="AW504" s="69"/>
      <c r="AX504" s="69"/>
      <c r="AY504" s="69"/>
      <c r="AZ504" s="69"/>
      <c r="BA504" s="69"/>
      <c r="BB504" s="69"/>
      <c r="BC504" s="69"/>
      <c r="BD504" s="69"/>
      <c r="BE504" s="69"/>
      <c r="BF504" s="69"/>
      <c r="BG504" s="69"/>
      <c r="BH504" s="69"/>
      <c r="BI504" s="69"/>
      <c r="BJ504" s="69"/>
      <c r="BK504" s="69"/>
      <c r="BL504" s="69"/>
      <c r="BM504" s="69"/>
      <c r="BN504" s="69"/>
      <c r="BO504" s="69"/>
      <c r="BP504" s="69"/>
      <c r="BQ504" s="69"/>
      <c r="BR504" s="69"/>
      <c r="BS504" s="69"/>
    </row>
    <row r="505" spans="1:71" ht="24" customHeight="1">
      <c r="A505" s="188">
        <v>6</v>
      </c>
      <c r="B505" s="205" t="str">
        <f>VLOOKUP($A$495,$V$4:$BJ$40,13)</f>
        <v>-</v>
      </c>
      <c r="C505" s="221"/>
      <c r="D505" s="205" t="str">
        <f>VLOOKUP($A$495,$V$4:$BJ$40,21)</f>
        <v>-</v>
      </c>
      <c r="E505" s="223"/>
      <c r="F505" s="223"/>
      <c r="G505" s="223"/>
      <c r="H505" s="223"/>
      <c r="I505" s="223"/>
      <c r="J505" s="223"/>
      <c r="K505" s="223"/>
      <c r="L505" s="223"/>
      <c r="M505" s="223"/>
      <c r="N505" s="224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  <c r="AA505" s="69"/>
      <c r="AB505" s="69"/>
      <c r="AC505" s="69"/>
      <c r="AD505" s="69"/>
      <c r="AE505" s="69"/>
      <c r="AF505" s="69"/>
      <c r="AG505" s="69"/>
      <c r="AH505" s="69"/>
      <c r="AI505" s="69"/>
      <c r="AJ505" s="69"/>
      <c r="AK505" s="69"/>
      <c r="AL505" s="69"/>
      <c r="AM505" s="69"/>
      <c r="AN505" s="69"/>
      <c r="AO505" s="69"/>
      <c r="AP505" s="69"/>
      <c r="AQ505" s="69"/>
      <c r="AR505" s="69"/>
      <c r="AS505" s="69"/>
      <c r="AT505" s="69"/>
      <c r="AU505" s="69"/>
      <c r="AV505" s="69"/>
      <c r="AW505" s="69"/>
      <c r="AX505" s="69"/>
      <c r="AY505" s="69"/>
      <c r="AZ505" s="69"/>
      <c r="BA505" s="69"/>
      <c r="BB505" s="69"/>
      <c r="BC505" s="69"/>
      <c r="BD505" s="69"/>
      <c r="BE505" s="69"/>
      <c r="BF505" s="69"/>
      <c r="BG505" s="69"/>
      <c r="BH505" s="69"/>
      <c r="BI505" s="69"/>
      <c r="BJ505" s="69"/>
      <c r="BK505" s="69"/>
      <c r="BL505" s="69"/>
      <c r="BM505" s="69"/>
      <c r="BN505" s="69"/>
      <c r="BO505" s="69"/>
      <c r="BP505" s="69"/>
      <c r="BQ505" s="69"/>
      <c r="BR505" s="69"/>
      <c r="BS505" s="69"/>
    </row>
    <row r="506" spans="1:71" ht="24" customHeight="1">
      <c r="A506" s="188">
        <v>7</v>
      </c>
      <c r="B506" s="205" t="str">
        <f>VLOOKUP($A$495,$V$4:$BJ$40,14)</f>
        <v>-</v>
      </c>
      <c r="C506" s="221"/>
      <c r="D506" s="205" t="str">
        <f>VLOOKUP($A$495,$V$4:$BJ$40,22)</f>
        <v>-</v>
      </c>
      <c r="E506" s="223"/>
      <c r="F506" s="223"/>
      <c r="G506" s="223"/>
      <c r="H506" s="223"/>
      <c r="I506" s="223"/>
      <c r="J506" s="223"/>
      <c r="K506" s="223"/>
      <c r="L506" s="223"/>
      <c r="M506" s="223"/>
      <c r="N506" s="224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  <c r="AA506" s="69"/>
      <c r="AB506" s="69"/>
      <c r="AC506" s="69"/>
      <c r="AD506" s="69"/>
      <c r="AE506" s="69"/>
      <c r="AF506" s="69"/>
      <c r="AG506" s="69"/>
      <c r="AH506" s="69"/>
      <c r="AI506" s="69"/>
      <c r="AJ506" s="69"/>
      <c r="AK506" s="69"/>
      <c r="AL506" s="69"/>
      <c r="AM506" s="69"/>
      <c r="AN506" s="69"/>
      <c r="AO506" s="69"/>
      <c r="AP506" s="69"/>
      <c r="AQ506" s="69"/>
      <c r="AR506" s="69"/>
      <c r="AS506" s="69"/>
      <c r="AT506" s="69"/>
      <c r="AU506" s="69"/>
      <c r="AV506" s="69"/>
      <c r="AW506" s="69"/>
      <c r="AX506" s="69"/>
      <c r="AY506" s="69"/>
      <c r="AZ506" s="69"/>
      <c r="BA506" s="69"/>
      <c r="BB506" s="69"/>
      <c r="BC506" s="69"/>
      <c r="BD506" s="69"/>
      <c r="BE506" s="69"/>
      <c r="BF506" s="69"/>
      <c r="BG506" s="69"/>
      <c r="BH506" s="69"/>
      <c r="BI506" s="69"/>
      <c r="BJ506" s="69"/>
      <c r="BK506" s="69"/>
      <c r="BL506" s="69"/>
      <c r="BM506" s="69"/>
      <c r="BN506" s="69"/>
      <c r="BO506" s="69"/>
      <c r="BP506" s="69"/>
      <c r="BQ506" s="69"/>
      <c r="BR506" s="69"/>
      <c r="BS506" s="69"/>
    </row>
    <row r="507" spans="1:71" ht="24" customHeight="1">
      <c r="A507" s="188">
        <v>8</v>
      </c>
      <c r="B507" s="205" t="str">
        <f>VLOOKUP($A$495,$V$4:$BJ$40,15)</f>
        <v>-</v>
      </c>
      <c r="C507" s="221"/>
      <c r="D507" s="221" t="str">
        <f>VLOOKUP($A$495,$V$4:$BJ$40,23)</f>
        <v>-</v>
      </c>
      <c r="E507" s="223"/>
      <c r="F507" s="223"/>
      <c r="G507" s="223"/>
      <c r="H507" s="223"/>
      <c r="I507" s="223"/>
      <c r="J507" s="223"/>
      <c r="K507" s="223"/>
      <c r="L507" s="223"/>
      <c r="M507" s="223"/>
      <c r="N507" s="224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  <c r="AA507" s="69"/>
      <c r="AB507" s="69"/>
      <c r="AC507" s="69"/>
      <c r="AD507" s="69"/>
      <c r="AE507" s="69"/>
      <c r="AF507" s="69"/>
      <c r="AG507" s="69"/>
      <c r="AH507" s="69"/>
      <c r="AI507" s="69"/>
      <c r="AJ507" s="69"/>
      <c r="AK507" s="69"/>
      <c r="AL507" s="69"/>
      <c r="AM507" s="69"/>
      <c r="AN507" s="69"/>
      <c r="AO507" s="69"/>
      <c r="AP507" s="69"/>
      <c r="AQ507" s="69"/>
      <c r="AR507" s="69"/>
      <c r="AS507" s="69"/>
      <c r="AT507" s="69"/>
      <c r="AU507" s="69"/>
      <c r="AV507" s="69"/>
      <c r="AW507" s="69"/>
      <c r="AX507" s="69"/>
      <c r="AY507" s="69"/>
      <c r="AZ507" s="69"/>
      <c r="BA507" s="69"/>
      <c r="BB507" s="69"/>
      <c r="BC507" s="69"/>
      <c r="BD507" s="69"/>
      <c r="BE507" s="69"/>
      <c r="BF507" s="69"/>
      <c r="BG507" s="69"/>
      <c r="BH507" s="69"/>
      <c r="BI507" s="69"/>
      <c r="BJ507" s="69"/>
      <c r="BK507" s="69"/>
      <c r="BL507" s="69"/>
      <c r="BM507" s="69"/>
      <c r="BN507" s="69"/>
      <c r="BO507" s="69"/>
      <c r="BP507" s="69"/>
      <c r="BQ507" s="69"/>
      <c r="BR507" s="69"/>
      <c r="BS507" s="69"/>
    </row>
    <row r="508" spans="1:71" ht="24" customHeight="1">
      <c r="A508" s="188">
        <v>9</v>
      </c>
      <c r="B508" s="205" t="str">
        <f>CONCATENATE(VLOOKUP($A$495,$V$4:$BJ$40,8),(VLOOKUP($A$495,$V$4:$BJ$40,8)))</f>
        <v>--</v>
      </c>
      <c r="C508" s="221"/>
      <c r="D508" s="221" t="str">
        <f>VLOOKUP($A$495,$V$4:$BJ$40,16)</f>
        <v>-</v>
      </c>
      <c r="E508" s="223"/>
      <c r="F508" s="223"/>
      <c r="G508" s="223"/>
      <c r="H508" s="223"/>
      <c r="I508" s="223"/>
      <c r="J508" s="223"/>
      <c r="K508" s="223"/>
      <c r="L508" s="223"/>
      <c r="M508" s="223"/>
      <c r="N508" s="224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  <c r="AA508" s="69"/>
      <c r="AB508" s="69"/>
      <c r="AC508" s="69"/>
      <c r="AD508" s="69"/>
      <c r="AE508" s="69"/>
      <c r="AF508" s="69"/>
      <c r="AG508" s="69"/>
      <c r="AH508" s="69"/>
      <c r="AI508" s="69"/>
      <c r="AJ508" s="69"/>
      <c r="AK508" s="69"/>
      <c r="AL508" s="69"/>
      <c r="AM508" s="69"/>
      <c r="AN508" s="69"/>
      <c r="AO508" s="69"/>
      <c r="AP508" s="69"/>
      <c r="AQ508" s="69"/>
      <c r="AR508" s="69"/>
      <c r="AS508" s="69"/>
      <c r="AT508" s="69"/>
      <c r="AU508" s="69"/>
      <c r="AV508" s="69"/>
      <c r="AW508" s="69"/>
      <c r="AX508" s="69"/>
      <c r="AY508" s="69"/>
      <c r="AZ508" s="69"/>
      <c r="BA508" s="69"/>
      <c r="BB508" s="69"/>
      <c r="BC508" s="69"/>
      <c r="BD508" s="69"/>
      <c r="BE508" s="69"/>
      <c r="BF508" s="69"/>
      <c r="BG508" s="69"/>
      <c r="BH508" s="69"/>
      <c r="BI508" s="69"/>
      <c r="BJ508" s="69"/>
      <c r="BK508" s="69"/>
      <c r="BL508" s="69"/>
      <c r="BM508" s="69"/>
      <c r="BN508" s="69"/>
      <c r="BO508" s="69"/>
      <c r="BP508" s="69"/>
      <c r="BQ508" s="69"/>
      <c r="BR508" s="69"/>
      <c r="BS508" s="69"/>
    </row>
    <row r="509" spans="1:71" ht="24" customHeight="1">
      <c r="A509" s="188">
        <v>10</v>
      </c>
      <c r="B509" s="205" t="str">
        <f>CONCATENATE(VLOOKUP($A$495,$V$4:$BJ$40,9),(VLOOKUP($A$495,$V$4:$BJ$40,9)))</f>
        <v>--</v>
      </c>
      <c r="C509" s="221"/>
      <c r="D509" s="221" t="str">
        <f>VLOOKUP($A$495,$V$4:$BJ$40,17)</f>
        <v>-</v>
      </c>
      <c r="E509" s="223"/>
      <c r="F509" s="223"/>
      <c r="G509" s="223"/>
      <c r="H509" s="223"/>
      <c r="I509" s="223"/>
      <c r="J509" s="223"/>
      <c r="K509" s="223"/>
      <c r="L509" s="223"/>
      <c r="M509" s="223"/>
      <c r="N509" s="224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  <c r="AA509" s="69"/>
      <c r="AB509" s="69"/>
      <c r="AC509" s="69"/>
      <c r="AD509" s="69"/>
      <c r="AE509" s="69"/>
      <c r="AF509" s="69"/>
      <c r="AG509" s="69"/>
      <c r="AH509" s="69"/>
      <c r="AI509" s="69"/>
      <c r="AJ509" s="69"/>
      <c r="AK509" s="69"/>
      <c r="AL509" s="69"/>
      <c r="AM509" s="69"/>
      <c r="AN509" s="69"/>
      <c r="AO509" s="69"/>
      <c r="AP509" s="69"/>
      <c r="AQ509" s="69"/>
      <c r="AR509" s="69"/>
      <c r="AS509" s="69"/>
      <c r="AT509" s="69"/>
      <c r="AU509" s="69"/>
      <c r="AV509" s="69"/>
      <c r="AW509" s="69"/>
      <c r="AX509" s="69"/>
      <c r="AY509" s="69"/>
      <c r="AZ509" s="69"/>
      <c r="BA509" s="69"/>
      <c r="BB509" s="69"/>
      <c r="BC509" s="69"/>
      <c r="BD509" s="69"/>
      <c r="BE509" s="69"/>
      <c r="BF509" s="69"/>
      <c r="BG509" s="69"/>
      <c r="BH509" s="69"/>
      <c r="BI509" s="69"/>
      <c r="BJ509" s="69"/>
      <c r="BK509" s="69"/>
      <c r="BL509" s="69"/>
      <c r="BM509" s="69"/>
      <c r="BN509" s="69"/>
      <c r="BO509" s="69"/>
      <c r="BP509" s="69"/>
      <c r="BQ509" s="69"/>
      <c r="BR509" s="69"/>
      <c r="BS509" s="69"/>
    </row>
    <row r="510" spans="1:71" ht="24" customHeight="1">
      <c r="A510" s="188">
        <v>11</v>
      </c>
      <c r="B510" s="205" t="str">
        <f>CONCATENATE(VLOOKUP($A$495,$V$4:$BJ$40,10),(VLOOKUP($A$495,$V$4:$BJ$40,10)))</f>
        <v>--</v>
      </c>
      <c r="C510" s="221"/>
      <c r="D510" s="228" t="str">
        <f>VLOOKUP($A$495,$V$4:$BJ$40,18)</f>
        <v>-</v>
      </c>
      <c r="E510" s="223"/>
      <c r="F510" s="223"/>
      <c r="G510" s="223"/>
      <c r="H510" s="223"/>
      <c r="I510" s="223"/>
      <c r="J510" s="223"/>
      <c r="K510" s="223"/>
      <c r="L510" s="223"/>
      <c r="M510" s="223"/>
      <c r="N510" s="224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  <c r="AA510" s="69"/>
      <c r="AB510" s="69"/>
      <c r="AC510" s="69"/>
      <c r="AD510" s="69"/>
      <c r="AE510" s="69"/>
      <c r="AF510" s="69"/>
      <c r="AG510" s="69"/>
      <c r="AH510" s="69"/>
      <c r="AI510" s="69"/>
      <c r="AJ510" s="69"/>
      <c r="AK510" s="69"/>
      <c r="AL510" s="69"/>
      <c r="AM510" s="69"/>
      <c r="AN510" s="69"/>
      <c r="AO510" s="69"/>
      <c r="AP510" s="69"/>
      <c r="AQ510" s="69"/>
      <c r="AR510" s="69"/>
      <c r="AS510" s="69"/>
      <c r="AT510" s="69"/>
      <c r="AU510" s="69"/>
      <c r="AV510" s="69"/>
      <c r="AW510" s="69"/>
      <c r="AX510" s="69"/>
      <c r="AY510" s="69"/>
      <c r="AZ510" s="69"/>
      <c r="BA510" s="69"/>
      <c r="BB510" s="69"/>
      <c r="BC510" s="69"/>
      <c r="BD510" s="69"/>
      <c r="BE510" s="69"/>
      <c r="BF510" s="69"/>
      <c r="BG510" s="69"/>
      <c r="BH510" s="69"/>
      <c r="BI510" s="69"/>
      <c r="BJ510" s="69"/>
      <c r="BK510" s="69"/>
      <c r="BL510" s="69"/>
      <c r="BM510" s="69"/>
      <c r="BN510" s="69"/>
      <c r="BO510" s="69"/>
      <c r="BP510" s="69"/>
      <c r="BQ510" s="69"/>
      <c r="BR510" s="69"/>
      <c r="BS510" s="69"/>
    </row>
    <row r="511" spans="1:71" ht="24" customHeight="1">
      <c r="A511" s="188">
        <v>12</v>
      </c>
      <c r="B511" s="205" t="str">
        <f>CONCATENATE(VLOOKUP($A$495,$V$4:$BJ$40,11),(VLOOKUP($A$495,$V$4:$BJ$40,11)))</f>
        <v>--</v>
      </c>
      <c r="C511" s="221"/>
      <c r="D511" s="221" t="str">
        <f>VLOOKUP($A$495,$V$4:$BJ$40,19)</f>
        <v>-</v>
      </c>
      <c r="E511" s="223"/>
      <c r="F511" s="223"/>
      <c r="G511" s="223"/>
      <c r="H511" s="223"/>
      <c r="I511" s="223"/>
      <c r="J511" s="223"/>
      <c r="K511" s="223"/>
      <c r="L511" s="223"/>
      <c r="M511" s="223"/>
      <c r="N511" s="224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  <c r="AA511" s="69"/>
      <c r="AB511" s="69"/>
      <c r="AC511" s="69"/>
      <c r="AD511" s="69"/>
      <c r="AE511" s="69"/>
      <c r="AF511" s="69"/>
      <c r="AG511" s="69"/>
      <c r="AH511" s="69"/>
      <c r="AI511" s="69"/>
      <c r="AJ511" s="69"/>
      <c r="AK511" s="69"/>
      <c r="AL511" s="69"/>
      <c r="AM511" s="69"/>
      <c r="AN511" s="69"/>
      <c r="AO511" s="69"/>
      <c r="AP511" s="69"/>
      <c r="AQ511" s="69"/>
      <c r="AR511" s="69"/>
      <c r="AS511" s="69"/>
      <c r="AT511" s="69"/>
      <c r="AU511" s="69"/>
      <c r="AV511" s="69"/>
      <c r="AW511" s="69"/>
      <c r="AX511" s="69"/>
      <c r="AY511" s="69"/>
      <c r="AZ511" s="69"/>
      <c r="BA511" s="69"/>
      <c r="BB511" s="69"/>
      <c r="BC511" s="69"/>
      <c r="BD511" s="69"/>
      <c r="BE511" s="69"/>
      <c r="BF511" s="69"/>
      <c r="BG511" s="69"/>
      <c r="BH511" s="69"/>
      <c r="BI511" s="69"/>
      <c r="BJ511" s="69"/>
      <c r="BK511" s="69"/>
      <c r="BL511" s="69"/>
      <c r="BM511" s="69"/>
      <c r="BN511" s="69"/>
      <c r="BO511" s="69"/>
      <c r="BP511" s="69"/>
      <c r="BQ511" s="69"/>
      <c r="BR511" s="69"/>
      <c r="BS511" s="69"/>
    </row>
    <row r="512" spans="1:71" ht="24" customHeight="1">
      <c r="A512" s="188">
        <v>13</v>
      </c>
      <c r="B512" s="205" t="str">
        <f>CONCATENATE(VLOOKUP($A$495,$V$4:$BJ$40,12),(VLOOKUP($A$495,$V$4:$BJ$40,12)))</f>
        <v>--</v>
      </c>
      <c r="C512" s="221"/>
      <c r="D512" s="221" t="str">
        <f>VLOOKUP($A$495,$V$4:$BJ$40,20)</f>
        <v>-</v>
      </c>
      <c r="E512" s="223"/>
      <c r="F512" s="223"/>
      <c r="G512" s="223"/>
      <c r="H512" s="223"/>
      <c r="I512" s="223"/>
      <c r="J512" s="223"/>
      <c r="K512" s="223"/>
      <c r="L512" s="223"/>
      <c r="M512" s="223"/>
      <c r="N512" s="224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  <c r="AA512" s="69"/>
      <c r="AB512" s="69"/>
      <c r="AC512" s="69"/>
      <c r="AD512" s="69"/>
      <c r="AE512" s="69"/>
      <c r="AF512" s="69"/>
      <c r="AG512" s="69"/>
      <c r="AH512" s="69"/>
      <c r="AI512" s="69"/>
      <c r="AJ512" s="69"/>
      <c r="AK512" s="69"/>
      <c r="AL512" s="69"/>
      <c r="AM512" s="69"/>
      <c r="AN512" s="69"/>
      <c r="AO512" s="69"/>
      <c r="AP512" s="69"/>
      <c r="AQ512" s="69"/>
      <c r="AR512" s="69"/>
      <c r="AS512" s="69"/>
      <c r="AT512" s="69"/>
      <c r="AU512" s="69"/>
      <c r="AV512" s="69"/>
      <c r="AW512" s="69"/>
      <c r="AX512" s="69"/>
      <c r="AY512" s="69"/>
      <c r="AZ512" s="69"/>
      <c r="BA512" s="69"/>
      <c r="BB512" s="69"/>
      <c r="BC512" s="69"/>
      <c r="BD512" s="69"/>
      <c r="BE512" s="69"/>
      <c r="BF512" s="69"/>
      <c r="BG512" s="69"/>
      <c r="BH512" s="69"/>
      <c r="BI512" s="69"/>
      <c r="BJ512" s="69"/>
      <c r="BK512" s="69"/>
      <c r="BL512" s="69"/>
      <c r="BM512" s="69"/>
      <c r="BN512" s="69"/>
      <c r="BO512" s="69"/>
      <c r="BP512" s="69"/>
      <c r="BQ512" s="69"/>
      <c r="BR512" s="69"/>
      <c r="BS512" s="69"/>
    </row>
    <row r="513" spans="1:71" ht="24" customHeight="1">
      <c r="A513" s="188">
        <v>14</v>
      </c>
      <c r="B513" s="205" t="str">
        <f>CONCATENATE(VLOOKUP($A$495,$V$4:$BJ$40,13),(VLOOKUP($A$495,$V$4:$BJ$40,13)))</f>
        <v>--</v>
      </c>
      <c r="C513" s="221"/>
      <c r="D513" s="221" t="str">
        <f>VLOOKUP($A$495,$V$4:$BJ$40,21)</f>
        <v>-</v>
      </c>
      <c r="E513" s="223"/>
      <c r="F513" s="223"/>
      <c r="G513" s="223"/>
      <c r="H513" s="223"/>
      <c r="I513" s="223"/>
      <c r="J513" s="223"/>
      <c r="K513" s="223"/>
      <c r="L513" s="223"/>
      <c r="M513" s="223"/>
      <c r="N513" s="224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  <c r="AA513" s="69"/>
      <c r="AB513" s="69"/>
      <c r="AC513" s="69"/>
      <c r="AD513" s="69"/>
      <c r="AE513" s="69"/>
      <c r="AF513" s="69"/>
      <c r="AG513" s="69"/>
      <c r="AH513" s="69"/>
      <c r="AI513" s="69"/>
      <c r="AJ513" s="69"/>
      <c r="AK513" s="69"/>
      <c r="AL513" s="69"/>
      <c r="AM513" s="69"/>
      <c r="AN513" s="69"/>
      <c r="AO513" s="69"/>
      <c r="AP513" s="69"/>
      <c r="AQ513" s="69"/>
      <c r="AR513" s="69"/>
      <c r="AS513" s="69"/>
      <c r="AT513" s="69"/>
      <c r="AU513" s="69"/>
      <c r="AV513" s="69"/>
      <c r="AW513" s="69"/>
      <c r="AX513" s="69"/>
      <c r="AY513" s="69"/>
      <c r="AZ513" s="69"/>
      <c r="BA513" s="69"/>
      <c r="BB513" s="69"/>
      <c r="BC513" s="69"/>
      <c r="BD513" s="69"/>
      <c r="BE513" s="69"/>
      <c r="BF513" s="69"/>
      <c r="BG513" s="69"/>
      <c r="BH513" s="69"/>
      <c r="BI513" s="69"/>
      <c r="BJ513" s="69"/>
      <c r="BK513" s="69"/>
      <c r="BL513" s="69"/>
      <c r="BM513" s="69"/>
      <c r="BN513" s="69"/>
      <c r="BO513" s="69"/>
      <c r="BP513" s="69"/>
      <c r="BQ513" s="69"/>
      <c r="BR513" s="69"/>
      <c r="BS513" s="69"/>
    </row>
    <row r="514" spans="1:71" ht="24" customHeight="1">
      <c r="A514" s="188">
        <v>15</v>
      </c>
      <c r="B514" s="230" t="str">
        <f>CONCATENATE(VLOOKUP($A$495,$V$4:$BJ$40,14),(VLOOKUP($A$495,$V$4:$BJ$40,14)))</f>
        <v>--</v>
      </c>
      <c r="C514" s="221"/>
      <c r="D514" s="222" t="str">
        <f>VLOOKUP($A$495,$V$4:$BJ$40,22)</f>
        <v>-</v>
      </c>
      <c r="E514" s="223"/>
      <c r="F514" s="223"/>
      <c r="G514" s="223"/>
      <c r="H514" s="223"/>
      <c r="I514" s="223"/>
      <c r="J514" s="223"/>
      <c r="K514" s="223"/>
      <c r="L514" s="223"/>
      <c r="M514" s="223"/>
      <c r="N514" s="224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  <c r="AA514" s="69"/>
      <c r="AB514" s="69"/>
      <c r="AC514" s="69"/>
      <c r="AD514" s="69"/>
      <c r="AE514" s="69"/>
      <c r="AF514" s="69"/>
      <c r="AG514" s="69"/>
      <c r="AH514" s="69"/>
      <c r="AI514" s="69"/>
      <c r="AJ514" s="69"/>
      <c r="AK514" s="69"/>
      <c r="AL514" s="69"/>
      <c r="AM514" s="69"/>
      <c r="AN514" s="69"/>
      <c r="AO514" s="69"/>
      <c r="AP514" s="69"/>
      <c r="AQ514" s="69"/>
      <c r="AR514" s="69"/>
      <c r="AS514" s="69"/>
      <c r="AT514" s="69"/>
      <c r="AU514" s="69"/>
      <c r="AV514" s="69"/>
      <c r="AW514" s="69"/>
      <c r="AX514" s="69"/>
      <c r="AY514" s="69"/>
      <c r="AZ514" s="69"/>
      <c r="BA514" s="69"/>
      <c r="BB514" s="69"/>
      <c r="BC514" s="69"/>
      <c r="BD514" s="69"/>
      <c r="BE514" s="69"/>
      <c r="BF514" s="69"/>
      <c r="BG514" s="69"/>
      <c r="BH514" s="69"/>
      <c r="BI514" s="69"/>
      <c r="BJ514" s="69"/>
      <c r="BK514" s="69"/>
      <c r="BL514" s="69"/>
      <c r="BM514" s="69"/>
      <c r="BN514" s="69"/>
      <c r="BO514" s="69"/>
      <c r="BP514" s="69"/>
      <c r="BQ514" s="69"/>
      <c r="BR514" s="69"/>
      <c r="BS514" s="69"/>
    </row>
    <row r="515" spans="1:71" ht="24" customHeight="1">
      <c r="A515" s="188">
        <v>16</v>
      </c>
      <c r="B515" s="230" t="str">
        <f>CONCATENATE(VLOOKUP($A$495,$V$4:$BJ$40,15),(VLOOKUP($A$495,$V$4:$BJ$40,15)))</f>
        <v>--</v>
      </c>
      <c r="C515" s="221"/>
      <c r="D515" s="222" t="str">
        <f>VLOOKUP($A$495,$V$4:$BJ$40,23)</f>
        <v>-</v>
      </c>
      <c r="E515" s="223"/>
      <c r="F515" s="223"/>
      <c r="G515" s="223"/>
      <c r="H515" s="223"/>
      <c r="I515" s="223"/>
      <c r="J515" s="223"/>
      <c r="K515" s="223"/>
      <c r="L515" s="223"/>
      <c r="M515" s="223"/>
      <c r="N515" s="224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  <c r="AA515" s="69"/>
      <c r="AB515" s="69"/>
      <c r="AC515" s="69"/>
      <c r="AD515" s="69"/>
      <c r="AE515" s="69"/>
      <c r="AF515" s="69"/>
      <c r="AG515" s="69"/>
      <c r="AH515" s="69"/>
      <c r="AI515" s="69"/>
      <c r="AJ515" s="69"/>
      <c r="AK515" s="69"/>
      <c r="AL515" s="69"/>
      <c r="AM515" s="69"/>
      <c r="AN515" s="69"/>
      <c r="AO515" s="69"/>
      <c r="AP515" s="69"/>
      <c r="AQ515" s="69"/>
      <c r="AR515" s="69"/>
      <c r="AS515" s="69"/>
      <c r="AT515" s="69"/>
      <c r="AU515" s="69"/>
      <c r="AV515" s="69"/>
      <c r="AW515" s="69"/>
      <c r="AX515" s="69"/>
      <c r="AY515" s="69"/>
      <c r="AZ515" s="69"/>
      <c r="BA515" s="69"/>
      <c r="BB515" s="69"/>
      <c r="BC515" s="69"/>
      <c r="BD515" s="69"/>
      <c r="BE515" s="69"/>
      <c r="BF515" s="69"/>
      <c r="BG515" s="69"/>
      <c r="BH515" s="69"/>
      <c r="BI515" s="69"/>
      <c r="BJ515" s="69"/>
      <c r="BK515" s="69"/>
      <c r="BL515" s="69"/>
      <c r="BM515" s="69"/>
      <c r="BN515" s="69"/>
      <c r="BO515" s="69"/>
      <c r="BP515" s="69"/>
      <c r="BQ515" s="69"/>
      <c r="BR515" s="69"/>
      <c r="BS515" s="69"/>
    </row>
    <row r="516" spans="1:71" ht="24" customHeight="1">
      <c r="A516" s="188">
        <v>17</v>
      </c>
      <c r="B516" s="230"/>
      <c r="C516" s="221"/>
      <c r="D516" s="222"/>
      <c r="E516" s="223"/>
      <c r="F516" s="223"/>
      <c r="G516" s="223"/>
      <c r="H516" s="223"/>
      <c r="I516" s="223"/>
      <c r="J516" s="223"/>
      <c r="K516" s="223"/>
      <c r="L516" s="223"/>
      <c r="M516" s="223"/>
      <c r="N516" s="224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  <c r="AA516" s="69"/>
      <c r="AB516" s="69"/>
      <c r="AC516" s="69"/>
      <c r="AD516" s="69"/>
      <c r="AE516" s="69"/>
      <c r="AF516" s="69"/>
      <c r="AG516" s="69"/>
      <c r="AH516" s="69"/>
      <c r="AI516" s="69"/>
      <c r="AJ516" s="69"/>
      <c r="AK516" s="69"/>
      <c r="AL516" s="69"/>
      <c r="AM516" s="69"/>
      <c r="AN516" s="69"/>
      <c r="AO516" s="69"/>
      <c r="AP516" s="69"/>
      <c r="AQ516" s="69"/>
      <c r="AR516" s="69"/>
      <c r="AS516" s="69"/>
      <c r="AT516" s="69"/>
      <c r="AU516" s="69"/>
      <c r="AV516" s="69"/>
      <c r="AW516" s="69"/>
      <c r="AX516" s="69"/>
      <c r="AY516" s="69"/>
      <c r="AZ516" s="69"/>
      <c r="BA516" s="69"/>
      <c r="BB516" s="69"/>
      <c r="BC516" s="69"/>
      <c r="BD516" s="69"/>
      <c r="BE516" s="69"/>
      <c r="BF516" s="69"/>
      <c r="BG516" s="69"/>
      <c r="BH516" s="69"/>
      <c r="BI516" s="69"/>
      <c r="BJ516" s="69"/>
      <c r="BK516" s="69"/>
      <c r="BL516" s="69"/>
      <c r="BM516" s="69"/>
      <c r="BN516" s="69"/>
      <c r="BO516" s="69"/>
      <c r="BP516" s="69"/>
      <c r="BQ516" s="69"/>
      <c r="BR516" s="69"/>
      <c r="BS516" s="69"/>
    </row>
    <row r="517" spans="1:71" ht="24" customHeight="1">
      <c r="A517" s="188">
        <v>18</v>
      </c>
      <c r="B517" s="230"/>
      <c r="C517" s="221"/>
      <c r="D517" s="222"/>
      <c r="E517" s="223"/>
      <c r="F517" s="223"/>
      <c r="G517" s="223"/>
      <c r="H517" s="223"/>
      <c r="I517" s="223"/>
      <c r="J517" s="223"/>
      <c r="K517" s="223"/>
      <c r="L517" s="223"/>
      <c r="M517" s="223"/>
      <c r="N517" s="224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  <c r="AA517" s="69"/>
      <c r="AB517" s="69"/>
      <c r="AC517" s="69"/>
      <c r="AD517" s="69"/>
      <c r="AE517" s="69"/>
      <c r="AF517" s="69"/>
      <c r="AG517" s="69"/>
      <c r="AH517" s="69"/>
      <c r="AI517" s="69"/>
      <c r="AJ517" s="69"/>
      <c r="AK517" s="69"/>
      <c r="AL517" s="69"/>
      <c r="AM517" s="69"/>
      <c r="AN517" s="69"/>
      <c r="AO517" s="69"/>
      <c r="AP517" s="69"/>
      <c r="AQ517" s="69"/>
      <c r="AR517" s="69"/>
      <c r="AS517" s="69"/>
      <c r="AT517" s="69"/>
      <c r="AU517" s="69"/>
      <c r="AV517" s="69"/>
      <c r="AW517" s="69"/>
      <c r="AX517" s="69"/>
      <c r="AY517" s="69"/>
      <c r="AZ517" s="69"/>
      <c r="BA517" s="69"/>
      <c r="BB517" s="69"/>
      <c r="BC517" s="69"/>
      <c r="BD517" s="69"/>
      <c r="BE517" s="69"/>
      <c r="BF517" s="69"/>
      <c r="BG517" s="69"/>
      <c r="BH517" s="69"/>
      <c r="BI517" s="69"/>
      <c r="BJ517" s="69"/>
      <c r="BK517" s="69"/>
      <c r="BL517" s="69"/>
      <c r="BM517" s="69"/>
      <c r="BN517" s="69"/>
      <c r="BO517" s="69"/>
      <c r="BP517" s="69"/>
      <c r="BQ517" s="69"/>
      <c r="BR517" s="69"/>
      <c r="BS517" s="69"/>
    </row>
    <row r="518" spans="1:71" s="363" customFormat="1" ht="24" customHeight="1">
      <c r="A518" s="188">
        <v>19</v>
      </c>
      <c r="B518" s="230"/>
      <c r="C518" s="221"/>
      <c r="D518" s="222"/>
      <c r="E518" s="450"/>
      <c r="F518" s="450"/>
      <c r="G518" s="450"/>
      <c r="H518" s="450"/>
      <c r="I518" s="450"/>
      <c r="J518" s="450"/>
      <c r="K518" s="450"/>
      <c r="L518" s="450"/>
      <c r="M518" s="450"/>
      <c r="N518" s="451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  <c r="AA518" s="69"/>
      <c r="AB518" s="69"/>
      <c r="AC518" s="69"/>
      <c r="AD518" s="69"/>
      <c r="AE518" s="69"/>
      <c r="AF518" s="69"/>
      <c r="AG518" s="69"/>
      <c r="AH518" s="69"/>
      <c r="AI518" s="69"/>
      <c r="AJ518" s="69"/>
      <c r="AK518" s="69"/>
      <c r="AL518" s="69"/>
      <c r="AM518" s="69"/>
      <c r="AN518" s="69"/>
      <c r="AO518" s="69"/>
      <c r="AP518" s="69"/>
      <c r="AQ518" s="69"/>
      <c r="AR518" s="69"/>
      <c r="AS518" s="69"/>
      <c r="AT518" s="69"/>
      <c r="AU518" s="69"/>
      <c r="AV518" s="69"/>
      <c r="AW518" s="69"/>
      <c r="AX518" s="69"/>
      <c r="AY518" s="69"/>
      <c r="AZ518" s="69"/>
      <c r="BA518" s="69"/>
      <c r="BB518" s="69"/>
      <c r="BC518" s="69"/>
      <c r="BD518" s="69"/>
      <c r="BE518" s="69"/>
      <c r="BF518" s="69"/>
      <c r="BG518" s="69"/>
      <c r="BH518" s="69"/>
      <c r="BI518" s="69"/>
      <c r="BJ518" s="69"/>
      <c r="BK518" s="69"/>
      <c r="BL518" s="69"/>
      <c r="BM518" s="69"/>
      <c r="BN518" s="69"/>
      <c r="BO518" s="69"/>
      <c r="BP518" s="69"/>
      <c r="BQ518" s="69"/>
      <c r="BR518" s="69"/>
      <c r="BS518" s="69"/>
    </row>
    <row r="519" spans="1:71" s="363" customFormat="1" ht="24" customHeight="1">
      <c r="A519" s="188">
        <v>20</v>
      </c>
      <c r="B519" s="230"/>
      <c r="C519" s="221"/>
      <c r="D519" s="222"/>
      <c r="E519" s="450"/>
      <c r="F519" s="450"/>
      <c r="G519" s="450"/>
      <c r="H519" s="450"/>
      <c r="I519" s="450"/>
      <c r="J519" s="450"/>
      <c r="K519" s="450"/>
      <c r="L519" s="450"/>
      <c r="M519" s="450"/>
      <c r="N519" s="451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  <c r="AA519" s="69"/>
      <c r="AB519" s="69"/>
      <c r="AC519" s="69"/>
      <c r="AD519" s="69"/>
      <c r="AE519" s="69"/>
      <c r="AF519" s="69"/>
      <c r="AG519" s="69"/>
      <c r="AH519" s="69"/>
      <c r="AI519" s="69"/>
      <c r="AJ519" s="69"/>
      <c r="AK519" s="69"/>
      <c r="AL519" s="69"/>
      <c r="AM519" s="69"/>
      <c r="AN519" s="69"/>
      <c r="AO519" s="69"/>
      <c r="AP519" s="69"/>
      <c r="AQ519" s="69"/>
      <c r="AR519" s="69"/>
      <c r="AS519" s="69"/>
      <c r="AT519" s="69"/>
      <c r="AU519" s="69"/>
      <c r="AV519" s="69"/>
      <c r="AW519" s="69"/>
      <c r="AX519" s="69"/>
      <c r="AY519" s="69"/>
      <c r="AZ519" s="69"/>
      <c r="BA519" s="69"/>
      <c r="BB519" s="69"/>
      <c r="BC519" s="69"/>
      <c r="BD519" s="69"/>
      <c r="BE519" s="69"/>
      <c r="BF519" s="69"/>
      <c r="BG519" s="69"/>
      <c r="BH519" s="69"/>
      <c r="BI519" s="69"/>
      <c r="BJ519" s="69"/>
      <c r="BK519" s="69"/>
      <c r="BL519" s="69"/>
      <c r="BM519" s="69"/>
      <c r="BN519" s="69"/>
      <c r="BO519" s="69"/>
      <c r="BP519" s="69"/>
      <c r="BQ519" s="69"/>
      <c r="BR519" s="69"/>
      <c r="BS519" s="69"/>
    </row>
    <row r="520" spans="1:71" s="363" customFormat="1" ht="24" customHeight="1">
      <c r="A520" s="188">
        <v>21</v>
      </c>
      <c r="B520" s="230"/>
      <c r="C520" s="221"/>
      <c r="D520" s="222"/>
      <c r="E520" s="450"/>
      <c r="F520" s="450"/>
      <c r="G520" s="450"/>
      <c r="H520" s="450"/>
      <c r="I520" s="450"/>
      <c r="J520" s="450"/>
      <c r="K520" s="450"/>
      <c r="L520" s="450"/>
      <c r="M520" s="450"/>
      <c r="N520" s="451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  <c r="AA520" s="69"/>
      <c r="AB520" s="69"/>
      <c r="AC520" s="69"/>
      <c r="AD520" s="69"/>
      <c r="AE520" s="69"/>
      <c r="AF520" s="69"/>
      <c r="AG520" s="69"/>
      <c r="AH520" s="69"/>
      <c r="AI520" s="69"/>
      <c r="AJ520" s="69"/>
      <c r="AK520" s="69"/>
      <c r="AL520" s="69"/>
      <c r="AM520" s="69"/>
      <c r="AN520" s="69"/>
      <c r="AO520" s="69"/>
      <c r="AP520" s="69"/>
      <c r="AQ520" s="69"/>
      <c r="AR520" s="69"/>
      <c r="AS520" s="69"/>
      <c r="AT520" s="69"/>
      <c r="AU520" s="69"/>
      <c r="AV520" s="69"/>
      <c r="AW520" s="69"/>
      <c r="AX520" s="69"/>
      <c r="AY520" s="69"/>
      <c r="AZ520" s="69"/>
      <c r="BA520" s="69"/>
      <c r="BB520" s="69"/>
      <c r="BC520" s="69"/>
      <c r="BD520" s="69"/>
      <c r="BE520" s="69"/>
      <c r="BF520" s="69"/>
      <c r="BG520" s="69"/>
      <c r="BH520" s="69"/>
      <c r="BI520" s="69"/>
      <c r="BJ520" s="69"/>
      <c r="BK520" s="69"/>
      <c r="BL520" s="69"/>
      <c r="BM520" s="69"/>
      <c r="BN520" s="69"/>
      <c r="BO520" s="69"/>
      <c r="BP520" s="69"/>
      <c r="BQ520" s="69"/>
      <c r="BR520" s="69"/>
      <c r="BS520" s="69"/>
    </row>
    <row r="521" spans="1:71" s="363" customFormat="1" ht="24" customHeight="1">
      <c r="A521" s="188">
        <v>22</v>
      </c>
      <c r="B521" s="230"/>
      <c r="C521" s="221"/>
      <c r="D521" s="222"/>
      <c r="E521" s="450"/>
      <c r="F521" s="450"/>
      <c r="G521" s="450"/>
      <c r="H521" s="450"/>
      <c r="I521" s="450"/>
      <c r="J521" s="450"/>
      <c r="K521" s="450"/>
      <c r="L521" s="450"/>
      <c r="M521" s="450"/>
      <c r="N521" s="451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  <c r="AA521" s="69"/>
      <c r="AB521" s="69"/>
      <c r="AC521" s="69"/>
      <c r="AD521" s="69"/>
      <c r="AE521" s="69"/>
      <c r="AF521" s="69"/>
      <c r="AG521" s="69"/>
      <c r="AH521" s="69"/>
      <c r="AI521" s="69"/>
      <c r="AJ521" s="69"/>
      <c r="AK521" s="69"/>
      <c r="AL521" s="69"/>
      <c r="AM521" s="69"/>
      <c r="AN521" s="69"/>
      <c r="AO521" s="69"/>
      <c r="AP521" s="69"/>
      <c r="AQ521" s="69"/>
      <c r="AR521" s="69"/>
      <c r="AS521" s="69"/>
      <c r="AT521" s="69"/>
      <c r="AU521" s="69"/>
      <c r="AV521" s="69"/>
      <c r="AW521" s="69"/>
      <c r="AX521" s="69"/>
      <c r="AY521" s="69"/>
      <c r="AZ521" s="69"/>
      <c r="BA521" s="69"/>
      <c r="BB521" s="69"/>
      <c r="BC521" s="69"/>
      <c r="BD521" s="69"/>
      <c r="BE521" s="69"/>
      <c r="BF521" s="69"/>
      <c r="BG521" s="69"/>
      <c r="BH521" s="69"/>
      <c r="BI521" s="69"/>
      <c r="BJ521" s="69"/>
      <c r="BK521" s="69"/>
      <c r="BL521" s="69"/>
      <c r="BM521" s="69"/>
      <c r="BN521" s="69"/>
      <c r="BO521" s="69"/>
      <c r="BP521" s="69"/>
      <c r="BQ521" s="69"/>
      <c r="BR521" s="69"/>
      <c r="BS521" s="69"/>
    </row>
    <row r="522" spans="1:71" s="363" customFormat="1" ht="24" customHeight="1">
      <c r="A522" s="188">
        <v>23</v>
      </c>
      <c r="B522" s="230"/>
      <c r="C522" s="221"/>
      <c r="D522" s="222"/>
      <c r="E522" s="450"/>
      <c r="F522" s="450"/>
      <c r="G522" s="450"/>
      <c r="H522" s="450"/>
      <c r="I522" s="450"/>
      <c r="J522" s="450"/>
      <c r="K522" s="450"/>
      <c r="L522" s="450"/>
      <c r="M522" s="450"/>
      <c r="N522" s="451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  <c r="AA522" s="69"/>
      <c r="AB522" s="69"/>
      <c r="AC522" s="69"/>
      <c r="AD522" s="69"/>
      <c r="AE522" s="69"/>
      <c r="AF522" s="69"/>
      <c r="AG522" s="69"/>
      <c r="AH522" s="69"/>
      <c r="AI522" s="69"/>
      <c r="AJ522" s="69"/>
      <c r="AK522" s="69"/>
      <c r="AL522" s="69"/>
      <c r="AM522" s="69"/>
      <c r="AN522" s="69"/>
      <c r="AO522" s="69"/>
      <c r="AP522" s="69"/>
      <c r="AQ522" s="69"/>
      <c r="AR522" s="69"/>
      <c r="AS522" s="69"/>
      <c r="AT522" s="69"/>
      <c r="AU522" s="69"/>
      <c r="AV522" s="69"/>
      <c r="AW522" s="69"/>
      <c r="AX522" s="69"/>
      <c r="AY522" s="69"/>
      <c r="AZ522" s="69"/>
      <c r="BA522" s="69"/>
      <c r="BB522" s="69"/>
      <c r="BC522" s="69"/>
      <c r="BD522" s="69"/>
      <c r="BE522" s="69"/>
      <c r="BF522" s="69"/>
      <c r="BG522" s="69"/>
      <c r="BH522" s="69"/>
      <c r="BI522" s="69"/>
      <c r="BJ522" s="69"/>
      <c r="BK522" s="69"/>
      <c r="BL522" s="69"/>
      <c r="BM522" s="69"/>
      <c r="BN522" s="69"/>
      <c r="BO522" s="69"/>
      <c r="BP522" s="69"/>
      <c r="BQ522" s="69"/>
      <c r="BR522" s="69"/>
      <c r="BS522" s="69"/>
    </row>
    <row r="523" spans="1:71" ht="24" customHeight="1">
      <c r="A523" s="188">
        <v>24</v>
      </c>
      <c r="B523" s="230"/>
      <c r="C523" s="221"/>
      <c r="D523" s="222"/>
      <c r="E523" s="223"/>
      <c r="F523" s="223"/>
      <c r="G523" s="223"/>
      <c r="H523" s="223"/>
      <c r="I523" s="223"/>
      <c r="J523" s="223"/>
      <c r="K523" s="223"/>
      <c r="L523" s="223"/>
      <c r="M523" s="223"/>
      <c r="N523" s="224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  <c r="AA523" s="69"/>
      <c r="AB523" s="69"/>
      <c r="AC523" s="69"/>
      <c r="AD523" s="69"/>
      <c r="AE523" s="69"/>
      <c r="AF523" s="69"/>
      <c r="AG523" s="69"/>
      <c r="AH523" s="69"/>
      <c r="AI523" s="69"/>
      <c r="AJ523" s="69"/>
      <c r="AK523" s="69"/>
      <c r="AL523" s="69"/>
      <c r="AM523" s="69"/>
      <c r="AN523" s="69"/>
      <c r="AO523" s="69"/>
      <c r="AP523" s="69"/>
      <c r="AQ523" s="69"/>
      <c r="AR523" s="69"/>
      <c r="AS523" s="69"/>
      <c r="AT523" s="69"/>
      <c r="AU523" s="69"/>
      <c r="AV523" s="69"/>
      <c r="AW523" s="69"/>
      <c r="AX523" s="69"/>
      <c r="AY523" s="69"/>
      <c r="AZ523" s="69"/>
      <c r="BA523" s="69"/>
      <c r="BB523" s="69"/>
      <c r="BC523" s="69"/>
      <c r="BD523" s="69"/>
      <c r="BE523" s="69"/>
      <c r="BF523" s="69"/>
      <c r="BG523" s="69"/>
      <c r="BH523" s="69"/>
      <c r="BI523" s="69"/>
      <c r="BJ523" s="69"/>
      <c r="BK523" s="69"/>
      <c r="BL523" s="69"/>
      <c r="BM523" s="69"/>
      <c r="BN523" s="69"/>
      <c r="BO523" s="69"/>
      <c r="BP523" s="69"/>
      <c r="BQ523" s="69"/>
      <c r="BR523" s="69"/>
      <c r="BS523" s="69"/>
    </row>
    <row r="524" spans="1:71" ht="24" customHeight="1" thickBot="1">
      <c r="A524" s="188">
        <v>25</v>
      </c>
      <c r="B524" s="231"/>
      <c r="C524" s="232"/>
      <c r="D524" s="233"/>
      <c r="E524" s="234"/>
      <c r="F524" s="234"/>
      <c r="G524" s="234"/>
      <c r="H524" s="234"/>
      <c r="I524" s="234"/>
      <c r="J524" s="234"/>
      <c r="K524" s="234"/>
      <c r="L524" s="234"/>
      <c r="M524" s="234"/>
      <c r="N524" s="235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  <c r="AA524" s="69"/>
      <c r="AB524" s="69"/>
      <c r="AC524" s="69"/>
      <c r="AD524" s="69"/>
      <c r="AE524" s="69"/>
      <c r="AF524" s="69"/>
      <c r="AG524" s="69"/>
      <c r="AH524" s="69"/>
      <c r="AI524" s="69"/>
      <c r="AJ524" s="69"/>
      <c r="AK524" s="69"/>
      <c r="AL524" s="69"/>
      <c r="AM524" s="69"/>
      <c r="AN524" s="69"/>
      <c r="AO524" s="69"/>
      <c r="AP524" s="69"/>
      <c r="AQ524" s="69"/>
      <c r="AR524" s="69"/>
      <c r="AS524" s="69"/>
      <c r="AT524" s="69"/>
      <c r="AU524" s="69"/>
      <c r="AV524" s="69"/>
      <c r="AW524" s="69"/>
      <c r="AX524" s="69"/>
      <c r="AY524" s="69"/>
      <c r="AZ524" s="69"/>
      <c r="BA524" s="69"/>
      <c r="BB524" s="69"/>
      <c r="BC524" s="69"/>
      <c r="BD524" s="69"/>
      <c r="BE524" s="69"/>
      <c r="BF524" s="69"/>
      <c r="BG524" s="69"/>
      <c r="BH524" s="69"/>
      <c r="BI524" s="69"/>
      <c r="BJ524" s="69"/>
      <c r="BK524" s="69"/>
      <c r="BL524" s="69"/>
      <c r="BM524" s="69"/>
      <c r="BN524" s="69"/>
      <c r="BO524" s="69"/>
      <c r="BP524" s="69"/>
      <c r="BQ524" s="69"/>
      <c r="BR524" s="69"/>
      <c r="BS524" s="69"/>
    </row>
    <row r="525" spans="1:71" ht="24" customHeight="1" thickBot="1">
      <c r="A525" s="191"/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  <c r="AA525" s="69"/>
      <c r="AB525" s="69"/>
      <c r="AC525" s="69"/>
      <c r="AD525" s="69"/>
      <c r="AE525" s="69"/>
      <c r="AF525" s="69"/>
      <c r="AG525" s="69"/>
      <c r="AH525" s="69"/>
      <c r="AI525" s="69"/>
      <c r="AJ525" s="69"/>
      <c r="AK525" s="69"/>
      <c r="AL525" s="69"/>
      <c r="AM525" s="69"/>
      <c r="AN525" s="69"/>
      <c r="AO525" s="69"/>
      <c r="AP525" s="69"/>
      <c r="AQ525" s="69"/>
      <c r="AR525" s="69"/>
      <c r="AS525" s="69"/>
      <c r="AT525" s="69"/>
      <c r="AU525" s="69"/>
      <c r="AV525" s="69"/>
      <c r="AW525" s="69"/>
      <c r="AX525" s="69"/>
      <c r="AY525" s="69"/>
      <c r="AZ525" s="69"/>
      <c r="BA525" s="69"/>
      <c r="BB525" s="69"/>
      <c r="BC525" s="69"/>
      <c r="BD525" s="69"/>
      <c r="BE525" s="69"/>
      <c r="BF525" s="69"/>
      <c r="BG525" s="69"/>
      <c r="BH525" s="69"/>
      <c r="BI525" s="69"/>
      <c r="BJ525" s="69"/>
      <c r="BK525" s="69"/>
      <c r="BL525" s="69"/>
      <c r="BM525" s="69"/>
      <c r="BN525" s="69"/>
      <c r="BO525" s="69"/>
      <c r="BP525" s="69"/>
      <c r="BQ525" s="69"/>
      <c r="BR525" s="69"/>
      <c r="BS525" s="69"/>
    </row>
    <row r="526" spans="1:71" ht="24" customHeight="1">
      <c r="A526" s="192" t="s">
        <v>48</v>
      </c>
      <c r="B526" s="236"/>
      <c r="C526" s="236"/>
      <c r="D526" s="236"/>
      <c r="E526" s="236"/>
      <c r="F526" s="237"/>
      <c r="G526" s="567" t="s">
        <v>49</v>
      </c>
      <c r="H526" s="568"/>
      <c r="I526" s="568"/>
      <c r="J526" s="568"/>
      <c r="K526" s="568"/>
      <c r="L526" s="568"/>
      <c r="M526" s="568"/>
      <c r="N526" s="5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  <c r="AA526" s="69"/>
      <c r="AB526" s="69"/>
      <c r="AC526" s="69"/>
      <c r="AD526" s="69"/>
      <c r="AE526" s="69"/>
      <c r="AF526" s="69"/>
      <c r="AG526" s="69"/>
      <c r="AH526" s="69"/>
      <c r="AI526" s="69"/>
      <c r="AJ526" s="69"/>
      <c r="AK526" s="69"/>
      <c r="AL526" s="69"/>
      <c r="AM526" s="69"/>
      <c r="AN526" s="69"/>
      <c r="AO526" s="69"/>
      <c r="AP526" s="69"/>
      <c r="AQ526" s="69"/>
      <c r="AR526" s="69"/>
      <c r="AS526" s="69"/>
      <c r="AT526" s="69"/>
      <c r="AU526" s="69"/>
      <c r="AV526" s="69"/>
      <c r="AW526" s="69"/>
      <c r="AX526" s="69"/>
      <c r="AY526" s="69"/>
      <c r="AZ526" s="69"/>
      <c r="BA526" s="69"/>
      <c r="BB526" s="69"/>
      <c r="BC526" s="69"/>
      <c r="BD526" s="69"/>
      <c r="BE526" s="69"/>
      <c r="BF526" s="69"/>
      <c r="BG526" s="69"/>
      <c r="BH526" s="69"/>
      <c r="BI526" s="69"/>
      <c r="BJ526" s="69"/>
      <c r="BK526" s="69"/>
      <c r="BL526" s="69"/>
      <c r="BM526" s="69"/>
      <c r="BN526" s="69"/>
      <c r="BO526" s="69"/>
      <c r="BP526" s="69"/>
      <c r="BQ526" s="69"/>
      <c r="BR526" s="69"/>
      <c r="BS526" s="69"/>
    </row>
    <row r="527" spans="1:71" ht="24" customHeight="1">
      <c r="A527" s="193" t="s">
        <v>51</v>
      </c>
      <c r="B527" s="240" t="s">
        <v>21</v>
      </c>
      <c r="C527" s="241" t="s">
        <v>22</v>
      </c>
      <c r="D527" s="241" t="s">
        <v>23</v>
      </c>
      <c r="E527" s="242" t="s">
        <v>52</v>
      </c>
      <c r="F527" s="243"/>
      <c r="G527" s="244" t="s">
        <v>51</v>
      </c>
      <c r="H527" s="240" t="s">
        <v>53</v>
      </c>
      <c r="I527" s="544" t="s">
        <v>22</v>
      </c>
      <c r="J527" s="545"/>
      <c r="K527" s="546"/>
      <c r="L527" s="547" t="s">
        <v>23</v>
      </c>
      <c r="M527" s="548"/>
      <c r="N527" s="245" t="s">
        <v>52</v>
      </c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  <c r="AA527" s="69"/>
      <c r="AB527" s="69"/>
      <c r="AC527" s="69"/>
      <c r="AD527" s="69"/>
      <c r="AE527" s="69"/>
      <c r="AF527" s="69"/>
      <c r="AG527" s="69"/>
      <c r="AH527" s="69"/>
      <c r="AI527" s="69"/>
      <c r="AJ527" s="69"/>
      <c r="AK527" s="69"/>
      <c r="AL527" s="69"/>
      <c r="AM527" s="69"/>
      <c r="AN527" s="69"/>
      <c r="AO527" s="69"/>
      <c r="AP527" s="69"/>
      <c r="AQ527" s="69"/>
      <c r="AR527" s="69"/>
      <c r="AS527" s="69"/>
      <c r="AT527" s="69"/>
      <c r="AU527" s="69"/>
      <c r="AV527" s="69"/>
      <c r="AW527" s="69"/>
      <c r="AX527" s="69"/>
      <c r="AY527" s="69"/>
      <c r="AZ527" s="69"/>
      <c r="BA527" s="69"/>
      <c r="BB527" s="69"/>
      <c r="BC527" s="69"/>
      <c r="BD527" s="69"/>
      <c r="BE527" s="69"/>
      <c r="BF527" s="69"/>
      <c r="BG527" s="69"/>
      <c r="BH527" s="69"/>
      <c r="BI527" s="69"/>
      <c r="BJ527" s="69"/>
      <c r="BK527" s="69"/>
      <c r="BL527" s="69"/>
      <c r="BM527" s="69"/>
      <c r="BN527" s="69"/>
      <c r="BO527" s="69"/>
      <c r="BP527" s="69"/>
      <c r="BQ527" s="69"/>
      <c r="BR527" s="69"/>
      <c r="BS527" s="69"/>
    </row>
    <row r="528" spans="1:71" ht="24" customHeight="1">
      <c r="A528" s="194" t="s">
        <v>54</v>
      </c>
      <c r="B528" s="223"/>
      <c r="C528" s="223"/>
      <c r="D528" s="223"/>
      <c r="E528" s="196"/>
      <c r="F528" s="246"/>
      <c r="G528" s="194" t="s">
        <v>54</v>
      </c>
      <c r="H528" s="223"/>
      <c r="I528" s="544"/>
      <c r="J528" s="545"/>
      <c r="K528" s="546"/>
      <c r="L528" s="547"/>
      <c r="M528" s="548"/>
      <c r="N528" s="247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  <c r="AA528" s="69"/>
      <c r="AB528" s="69"/>
      <c r="AC528" s="69"/>
      <c r="AD528" s="69"/>
      <c r="AE528" s="69"/>
      <c r="AF528" s="69"/>
      <c r="AG528" s="69"/>
      <c r="AH528" s="69"/>
      <c r="AI528" s="69"/>
      <c r="AJ528" s="69"/>
      <c r="AK528" s="69"/>
      <c r="AL528" s="69"/>
      <c r="AM528" s="69"/>
      <c r="AN528" s="69"/>
      <c r="AO528" s="69"/>
      <c r="AP528" s="69"/>
      <c r="AQ528" s="69"/>
      <c r="AR528" s="69"/>
      <c r="AS528" s="69"/>
      <c r="AT528" s="69"/>
      <c r="AU528" s="69"/>
      <c r="AV528" s="69"/>
      <c r="AW528" s="69"/>
      <c r="AX528" s="69"/>
      <c r="AY528" s="69"/>
      <c r="AZ528" s="69"/>
      <c r="BA528" s="69"/>
      <c r="BB528" s="69"/>
      <c r="BC528" s="69"/>
      <c r="BD528" s="69"/>
      <c r="BE528" s="69"/>
      <c r="BF528" s="69"/>
      <c r="BG528" s="69"/>
      <c r="BH528" s="69"/>
      <c r="BI528" s="69"/>
      <c r="BJ528" s="69"/>
      <c r="BK528" s="69"/>
      <c r="BL528" s="69"/>
      <c r="BM528" s="69"/>
      <c r="BN528" s="69"/>
      <c r="BO528" s="69"/>
      <c r="BP528" s="69"/>
      <c r="BQ528" s="69"/>
      <c r="BR528" s="69"/>
      <c r="BS528" s="69"/>
    </row>
    <row r="529" spans="1:71" ht="24" customHeight="1">
      <c r="A529" s="194" t="s">
        <v>57</v>
      </c>
      <c r="B529" s="223"/>
      <c r="C529" s="223"/>
      <c r="D529" s="223"/>
      <c r="E529" s="196"/>
      <c r="F529" s="246"/>
      <c r="G529" s="194" t="s">
        <v>57</v>
      </c>
      <c r="H529" s="223"/>
      <c r="I529" s="544"/>
      <c r="J529" s="545"/>
      <c r="K529" s="546"/>
      <c r="L529" s="547"/>
      <c r="M529" s="548"/>
      <c r="N529" s="247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  <c r="AA529" s="69"/>
      <c r="AB529" s="69"/>
      <c r="AC529" s="69"/>
      <c r="AD529" s="69"/>
      <c r="AE529" s="69"/>
      <c r="AF529" s="69"/>
      <c r="AG529" s="69"/>
      <c r="AH529" s="69"/>
      <c r="AI529" s="69"/>
      <c r="AJ529" s="69"/>
      <c r="AK529" s="69"/>
      <c r="AL529" s="69"/>
      <c r="AM529" s="69"/>
      <c r="AN529" s="69"/>
      <c r="AO529" s="69"/>
      <c r="AP529" s="69"/>
      <c r="AQ529" s="69"/>
      <c r="AR529" s="69"/>
      <c r="AS529" s="69"/>
      <c r="AT529" s="69"/>
      <c r="AU529" s="69"/>
      <c r="AV529" s="69"/>
      <c r="AW529" s="69"/>
      <c r="AX529" s="69"/>
      <c r="AY529" s="69"/>
      <c r="AZ529" s="69"/>
      <c r="BA529" s="69"/>
      <c r="BB529" s="69"/>
      <c r="BC529" s="69"/>
      <c r="BD529" s="69"/>
      <c r="BE529" s="69"/>
      <c r="BF529" s="69"/>
      <c r="BG529" s="69"/>
      <c r="BH529" s="69"/>
      <c r="BI529" s="69"/>
      <c r="BJ529" s="69"/>
      <c r="BK529" s="69"/>
      <c r="BL529" s="69"/>
      <c r="BM529" s="69"/>
      <c r="BN529" s="69"/>
      <c r="BO529" s="69"/>
      <c r="BP529" s="69"/>
      <c r="BQ529" s="69"/>
      <c r="BR529" s="69"/>
      <c r="BS529" s="69"/>
    </row>
    <row r="530" spans="1:71" ht="24" customHeight="1">
      <c r="A530" s="194" t="s">
        <v>59</v>
      </c>
      <c r="B530" s="223"/>
      <c r="C530" s="223"/>
      <c r="D530" s="223"/>
      <c r="E530" s="196"/>
      <c r="F530" s="246"/>
      <c r="G530" s="194" t="s">
        <v>59</v>
      </c>
      <c r="H530" s="223"/>
      <c r="I530" s="544"/>
      <c r="J530" s="545"/>
      <c r="K530" s="546"/>
      <c r="L530" s="547"/>
      <c r="M530" s="548"/>
      <c r="N530" s="247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  <c r="AA530" s="69"/>
      <c r="AB530" s="69"/>
      <c r="AC530" s="69"/>
      <c r="AD530" s="69"/>
      <c r="AE530" s="69"/>
      <c r="AF530" s="69"/>
      <c r="AG530" s="69"/>
      <c r="AH530" s="69"/>
      <c r="AI530" s="69"/>
      <c r="AJ530" s="69"/>
      <c r="AK530" s="69"/>
      <c r="AL530" s="69"/>
      <c r="AM530" s="69"/>
      <c r="AN530" s="69"/>
      <c r="AO530" s="69"/>
      <c r="AP530" s="69"/>
      <c r="AQ530" s="69"/>
      <c r="AR530" s="69"/>
      <c r="AS530" s="69"/>
      <c r="AT530" s="69"/>
      <c r="AU530" s="69"/>
      <c r="AV530" s="69"/>
      <c r="AW530" s="69"/>
      <c r="AX530" s="69"/>
      <c r="AY530" s="69"/>
      <c r="AZ530" s="69"/>
      <c r="BA530" s="69"/>
      <c r="BB530" s="69"/>
      <c r="BC530" s="69"/>
      <c r="BD530" s="69"/>
      <c r="BE530" s="69"/>
      <c r="BF530" s="69"/>
      <c r="BG530" s="69"/>
      <c r="BH530" s="69"/>
      <c r="BI530" s="69"/>
      <c r="BJ530" s="69"/>
      <c r="BK530" s="69"/>
      <c r="BL530" s="69"/>
      <c r="BM530" s="69"/>
      <c r="BN530" s="69"/>
      <c r="BO530" s="69"/>
      <c r="BP530" s="69"/>
      <c r="BQ530" s="69"/>
      <c r="BR530" s="69"/>
      <c r="BS530" s="69"/>
    </row>
    <row r="531" spans="1:71" ht="24" customHeight="1">
      <c r="A531" s="194" t="s">
        <v>61</v>
      </c>
      <c r="B531" s="223"/>
      <c r="C531" s="223"/>
      <c r="D531" s="223"/>
      <c r="E531" s="196"/>
      <c r="F531" s="246"/>
      <c r="G531" s="194" t="s">
        <v>61</v>
      </c>
      <c r="H531" s="223"/>
      <c r="I531" s="544"/>
      <c r="J531" s="545"/>
      <c r="K531" s="546"/>
      <c r="L531" s="547"/>
      <c r="M531" s="548"/>
      <c r="N531" s="247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  <c r="AA531" s="69"/>
      <c r="AB531" s="69"/>
      <c r="AC531" s="69"/>
      <c r="AD531" s="69"/>
      <c r="AE531" s="69"/>
      <c r="AF531" s="69"/>
      <c r="AG531" s="69"/>
      <c r="AH531" s="69"/>
      <c r="AI531" s="69"/>
      <c r="AJ531" s="69"/>
      <c r="AK531" s="69"/>
      <c r="AL531" s="69"/>
      <c r="AM531" s="69"/>
      <c r="AN531" s="69"/>
      <c r="AO531" s="69"/>
      <c r="AP531" s="69"/>
      <c r="AQ531" s="69"/>
      <c r="AR531" s="69"/>
      <c r="AS531" s="69"/>
      <c r="AT531" s="69"/>
      <c r="AU531" s="69"/>
      <c r="AV531" s="69"/>
      <c r="AW531" s="69"/>
      <c r="AX531" s="69"/>
      <c r="AY531" s="69"/>
      <c r="AZ531" s="69"/>
      <c r="BA531" s="69"/>
      <c r="BB531" s="69"/>
      <c r="BC531" s="69"/>
      <c r="BD531" s="69"/>
      <c r="BE531" s="69"/>
      <c r="BF531" s="69"/>
      <c r="BG531" s="69"/>
      <c r="BH531" s="69"/>
      <c r="BI531" s="69"/>
      <c r="BJ531" s="69"/>
      <c r="BK531" s="69"/>
      <c r="BL531" s="69"/>
      <c r="BM531" s="69"/>
      <c r="BN531" s="69"/>
      <c r="BO531" s="69"/>
      <c r="BP531" s="69"/>
      <c r="BQ531" s="69"/>
      <c r="BR531" s="69"/>
      <c r="BS531" s="69"/>
    </row>
    <row r="532" spans="1:71" ht="24" customHeight="1">
      <c r="A532" s="194" t="s">
        <v>62</v>
      </c>
      <c r="B532" s="223"/>
      <c r="C532" s="223"/>
      <c r="D532" s="223"/>
      <c r="E532" s="196"/>
      <c r="F532" s="246"/>
      <c r="G532" s="194" t="s">
        <v>62</v>
      </c>
      <c r="H532" s="223"/>
      <c r="I532" s="544"/>
      <c r="J532" s="545"/>
      <c r="K532" s="546"/>
      <c r="L532" s="547"/>
      <c r="M532" s="548"/>
      <c r="N532" s="247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  <c r="AA532" s="69"/>
      <c r="AB532" s="69"/>
      <c r="AC532" s="69"/>
      <c r="AD532" s="69"/>
      <c r="AE532" s="69"/>
      <c r="AF532" s="69"/>
      <c r="AG532" s="69"/>
      <c r="AH532" s="69"/>
      <c r="AI532" s="69"/>
      <c r="AJ532" s="69"/>
      <c r="AK532" s="69"/>
      <c r="AL532" s="69"/>
      <c r="AM532" s="69"/>
      <c r="AN532" s="69"/>
      <c r="AO532" s="69"/>
      <c r="AP532" s="69"/>
      <c r="AQ532" s="69"/>
      <c r="AR532" s="69"/>
      <c r="AS532" s="69"/>
      <c r="AT532" s="69"/>
      <c r="AU532" s="69"/>
      <c r="AV532" s="69"/>
      <c r="AW532" s="69"/>
      <c r="AX532" s="69"/>
      <c r="AY532" s="69"/>
      <c r="AZ532" s="69"/>
      <c r="BA532" s="69"/>
      <c r="BB532" s="69"/>
      <c r="BC532" s="69"/>
      <c r="BD532" s="69"/>
      <c r="BE532" s="69"/>
      <c r="BF532" s="69"/>
      <c r="BG532" s="69"/>
      <c r="BH532" s="69"/>
      <c r="BI532" s="69"/>
      <c r="BJ532" s="69"/>
      <c r="BK532" s="69"/>
      <c r="BL532" s="69"/>
      <c r="BM532" s="69"/>
      <c r="BN532" s="69"/>
      <c r="BO532" s="69"/>
      <c r="BP532" s="69"/>
      <c r="BQ532" s="69"/>
      <c r="BR532" s="69"/>
      <c r="BS532" s="69"/>
    </row>
    <row r="533" spans="1:71" ht="24" customHeight="1">
      <c r="A533" s="194" t="s">
        <v>63</v>
      </c>
      <c r="B533" s="223"/>
      <c r="C533" s="223"/>
      <c r="D533" s="223"/>
      <c r="E533" s="196"/>
      <c r="F533" s="246"/>
      <c r="G533" s="194" t="s">
        <v>63</v>
      </c>
      <c r="H533" s="223"/>
      <c r="I533" s="544"/>
      <c r="J533" s="545"/>
      <c r="K533" s="546"/>
      <c r="L533" s="547"/>
      <c r="M533" s="548"/>
      <c r="N533" s="247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  <c r="AA533" s="69"/>
      <c r="AB533" s="69"/>
      <c r="AC533" s="69"/>
      <c r="AD533" s="69"/>
      <c r="AE533" s="69"/>
      <c r="AF533" s="69"/>
      <c r="AG533" s="69"/>
      <c r="AH533" s="69"/>
      <c r="AI533" s="69"/>
      <c r="AJ533" s="69"/>
      <c r="AK533" s="69"/>
      <c r="AL533" s="69"/>
      <c r="AM533" s="69"/>
      <c r="AN533" s="69"/>
      <c r="AO533" s="69"/>
      <c r="AP533" s="69"/>
      <c r="AQ533" s="69"/>
      <c r="AR533" s="69"/>
      <c r="AS533" s="69"/>
      <c r="AT533" s="69"/>
      <c r="AU533" s="69"/>
      <c r="AV533" s="69"/>
      <c r="AW533" s="69"/>
      <c r="AX533" s="69"/>
      <c r="AY533" s="69"/>
      <c r="AZ533" s="69"/>
      <c r="BA533" s="69"/>
      <c r="BB533" s="69"/>
      <c r="BC533" s="69"/>
      <c r="BD533" s="69"/>
      <c r="BE533" s="69"/>
      <c r="BF533" s="69"/>
      <c r="BG533" s="69"/>
      <c r="BH533" s="69"/>
      <c r="BI533" s="69"/>
      <c r="BJ533" s="69"/>
      <c r="BK533" s="69"/>
      <c r="BL533" s="69"/>
      <c r="BM533" s="69"/>
      <c r="BN533" s="69"/>
      <c r="BO533" s="69"/>
      <c r="BP533" s="69"/>
      <c r="BQ533" s="69"/>
      <c r="BR533" s="69"/>
      <c r="BS533" s="69"/>
    </row>
    <row r="534" spans="1:71" ht="24" customHeight="1">
      <c r="A534" s="194" t="s">
        <v>64</v>
      </c>
      <c r="B534" s="223"/>
      <c r="C534" s="223"/>
      <c r="D534" s="223"/>
      <c r="E534" s="196"/>
      <c r="F534" s="246"/>
      <c r="G534" s="194" t="s">
        <v>64</v>
      </c>
      <c r="H534" s="223"/>
      <c r="I534" s="544"/>
      <c r="J534" s="545"/>
      <c r="K534" s="546"/>
      <c r="L534" s="547"/>
      <c r="M534" s="548"/>
      <c r="N534" s="247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  <c r="AA534" s="69"/>
      <c r="AB534" s="69"/>
      <c r="AC534" s="69"/>
      <c r="AD534" s="69"/>
      <c r="AE534" s="69"/>
      <c r="AF534" s="69"/>
      <c r="AG534" s="69"/>
      <c r="AH534" s="69"/>
      <c r="AI534" s="69"/>
      <c r="AJ534" s="69"/>
      <c r="AK534" s="69"/>
      <c r="AL534" s="69"/>
      <c r="AM534" s="69"/>
      <c r="AN534" s="69"/>
      <c r="AO534" s="69"/>
      <c r="AP534" s="69"/>
      <c r="AQ534" s="69"/>
      <c r="AR534" s="69"/>
      <c r="AS534" s="69"/>
      <c r="AT534" s="69"/>
      <c r="AU534" s="69"/>
      <c r="AV534" s="69"/>
      <c r="AW534" s="69"/>
      <c r="AX534" s="69"/>
      <c r="AY534" s="69"/>
      <c r="AZ534" s="69"/>
      <c r="BA534" s="69"/>
      <c r="BB534" s="69"/>
      <c r="BC534" s="69"/>
      <c r="BD534" s="69"/>
      <c r="BE534" s="69"/>
      <c r="BF534" s="69"/>
      <c r="BG534" s="69"/>
      <c r="BH534" s="69"/>
      <c r="BI534" s="69"/>
      <c r="BJ534" s="69"/>
      <c r="BK534" s="69"/>
      <c r="BL534" s="69"/>
      <c r="BM534" s="69"/>
      <c r="BN534" s="69"/>
      <c r="BO534" s="69"/>
      <c r="BP534" s="69"/>
      <c r="BQ534" s="69"/>
      <c r="BR534" s="69"/>
      <c r="BS534" s="69"/>
    </row>
    <row r="535" spans="1:71" ht="24" customHeight="1" thickBot="1">
      <c r="A535" s="195" t="s">
        <v>65</v>
      </c>
      <c r="B535" s="234"/>
      <c r="C535" s="234"/>
      <c r="D535" s="234"/>
      <c r="E535" s="249"/>
      <c r="F535" s="246"/>
      <c r="G535" s="195" t="s">
        <v>65</v>
      </c>
      <c r="H535" s="234"/>
      <c r="I535" s="549"/>
      <c r="J535" s="550"/>
      <c r="K535" s="551"/>
      <c r="L535" s="552"/>
      <c r="M535" s="553"/>
      <c r="N535" s="250"/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  <c r="AA535" s="69"/>
      <c r="AB535" s="69"/>
      <c r="AC535" s="69"/>
      <c r="AD535" s="69"/>
      <c r="AE535" s="69"/>
      <c r="AF535" s="69"/>
      <c r="AG535" s="69"/>
      <c r="AH535" s="69"/>
      <c r="AI535" s="69"/>
      <c r="AJ535" s="69"/>
      <c r="AK535" s="69"/>
      <c r="AL535" s="69"/>
      <c r="AM535" s="69"/>
      <c r="AN535" s="69"/>
      <c r="AO535" s="69"/>
      <c r="AP535" s="69"/>
      <c r="AQ535" s="69"/>
      <c r="AR535" s="69"/>
      <c r="AS535" s="69"/>
      <c r="AT535" s="69"/>
      <c r="AU535" s="69"/>
      <c r="AV535" s="69"/>
      <c r="AW535" s="69"/>
      <c r="AX535" s="69"/>
      <c r="AY535" s="69"/>
      <c r="AZ535" s="69"/>
      <c r="BA535" s="69"/>
      <c r="BB535" s="69"/>
      <c r="BC535" s="69"/>
      <c r="BD535" s="69"/>
      <c r="BE535" s="69"/>
      <c r="BF535" s="69"/>
      <c r="BG535" s="69"/>
      <c r="BH535" s="69"/>
      <c r="BI535" s="69"/>
      <c r="BJ535" s="69"/>
      <c r="BK535" s="69"/>
      <c r="BL535" s="69"/>
      <c r="BM535" s="69"/>
      <c r="BN535" s="69"/>
      <c r="BO535" s="69"/>
      <c r="BP535" s="69"/>
      <c r="BQ535" s="69"/>
      <c r="BR535" s="69"/>
      <c r="BS535" s="69"/>
    </row>
    <row r="536" spans="1:71" ht="24" customHeight="1">
      <c r="A536" s="69"/>
      <c r="B536" s="69"/>
      <c r="C536" s="69"/>
      <c r="D536" s="69"/>
      <c r="E536" s="69"/>
      <c r="F536" s="76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  <c r="AA536" s="69"/>
      <c r="AB536" s="69"/>
      <c r="AC536" s="69"/>
      <c r="AD536" s="69"/>
      <c r="AE536" s="69"/>
      <c r="AF536" s="69"/>
      <c r="AG536" s="69"/>
      <c r="AH536" s="69"/>
      <c r="AI536" s="69"/>
      <c r="AJ536" s="69"/>
      <c r="AK536" s="69"/>
      <c r="AL536" s="69"/>
      <c r="AM536" s="69"/>
      <c r="AN536" s="69"/>
      <c r="AO536" s="69"/>
      <c r="AP536" s="69"/>
      <c r="AQ536" s="69"/>
      <c r="AR536" s="69"/>
      <c r="AS536" s="69"/>
      <c r="AT536" s="69"/>
      <c r="AU536" s="69"/>
      <c r="AV536" s="69"/>
      <c r="AW536" s="69"/>
      <c r="AX536" s="69"/>
      <c r="AY536" s="69"/>
      <c r="AZ536" s="69"/>
      <c r="BA536" s="69"/>
      <c r="BB536" s="69"/>
      <c r="BC536" s="69"/>
      <c r="BD536" s="69"/>
      <c r="BE536" s="69"/>
      <c r="BF536" s="69"/>
      <c r="BG536" s="69"/>
      <c r="BH536" s="69"/>
      <c r="BI536" s="69"/>
      <c r="BJ536" s="69"/>
      <c r="BK536" s="69"/>
      <c r="BL536" s="69"/>
      <c r="BM536" s="69"/>
      <c r="BN536" s="69"/>
      <c r="BO536" s="69"/>
      <c r="BP536" s="69"/>
      <c r="BQ536" s="69"/>
      <c r="BR536" s="69"/>
      <c r="BS536" s="69"/>
    </row>
    <row r="537" spans="1:71" ht="24" customHeight="1">
      <c r="A537" s="196" t="s">
        <v>66</v>
      </c>
      <c r="B537" s="252"/>
      <c r="C537" s="196" t="s">
        <v>67</v>
      </c>
      <c r="D537" s="253"/>
      <c r="E537" s="253"/>
      <c r="F537" s="253"/>
      <c r="G537" s="253"/>
      <c r="H537" s="254"/>
      <c r="I537" s="223" t="s">
        <v>68</v>
      </c>
      <c r="J537" s="196" t="s">
        <v>69</v>
      </c>
      <c r="K537" s="252"/>
      <c r="L537" s="253"/>
      <c r="M537" s="253"/>
      <c r="N537" s="254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  <c r="AA537" s="69"/>
      <c r="AB537" s="69"/>
      <c r="AC537" s="69"/>
      <c r="AD537" s="69"/>
      <c r="AE537" s="69"/>
      <c r="AF537" s="69"/>
      <c r="AG537" s="69"/>
      <c r="AH537" s="69"/>
      <c r="AI537" s="69"/>
      <c r="AJ537" s="69"/>
      <c r="AK537" s="69"/>
      <c r="AL537" s="69"/>
      <c r="AM537" s="69"/>
      <c r="AN537" s="69"/>
      <c r="AO537" s="69"/>
      <c r="AP537" s="69"/>
      <c r="AQ537" s="69"/>
      <c r="AR537" s="69"/>
      <c r="AS537" s="69"/>
      <c r="AT537" s="69"/>
      <c r="AU537" s="69"/>
      <c r="AV537" s="69"/>
      <c r="AW537" s="69"/>
      <c r="AX537" s="69"/>
      <c r="AY537" s="69"/>
      <c r="AZ537" s="69"/>
      <c r="BA537" s="69"/>
      <c r="BB537" s="69"/>
      <c r="BC537" s="69"/>
      <c r="BD537" s="69"/>
      <c r="BE537" s="69"/>
      <c r="BF537" s="69"/>
      <c r="BG537" s="69"/>
      <c r="BH537" s="69"/>
      <c r="BI537" s="69"/>
      <c r="BJ537" s="69"/>
      <c r="BK537" s="69"/>
      <c r="BL537" s="69"/>
      <c r="BM537" s="69"/>
      <c r="BN537" s="69"/>
      <c r="BO537" s="69"/>
      <c r="BP537" s="69"/>
      <c r="BQ537" s="69"/>
      <c r="BR537" s="69"/>
      <c r="BS537" s="69"/>
    </row>
    <row r="538" spans="1:71" ht="24" customHeight="1">
      <c r="A538" s="69"/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  <c r="AA538" s="69"/>
      <c r="AB538" s="69"/>
      <c r="AC538" s="69"/>
      <c r="AD538" s="69"/>
      <c r="AE538" s="69"/>
      <c r="AF538" s="69"/>
      <c r="AG538" s="69"/>
      <c r="AH538" s="69"/>
      <c r="AI538" s="69"/>
      <c r="AJ538" s="69"/>
      <c r="AK538" s="69"/>
      <c r="AL538" s="69"/>
      <c r="AM538" s="69"/>
      <c r="AN538" s="69"/>
      <c r="AO538" s="69"/>
      <c r="AP538" s="69"/>
      <c r="AQ538" s="69"/>
      <c r="AR538" s="69"/>
      <c r="AS538" s="69"/>
      <c r="AT538" s="69"/>
      <c r="AU538" s="69"/>
      <c r="AV538" s="69"/>
      <c r="AW538" s="69"/>
      <c r="AX538" s="69"/>
      <c r="AY538" s="69"/>
      <c r="AZ538" s="69"/>
      <c r="BA538" s="69"/>
      <c r="BB538" s="69"/>
      <c r="BC538" s="69"/>
      <c r="BD538" s="69"/>
      <c r="BE538" s="69"/>
      <c r="BF538" s="69"/>
      <c r="BG538" s="69"/>
      <c r="BH538" s="69"/>
      <c r="BI538" s="69"/>
      <c r="BJ538" s="69"/>
      <c r="BK538" s="69"/>
      <c r="BL538" s="69"/>
      <c r="BM538" s="69"/>
      <c r="BN538" s="69"/>
      <c r="BO538" s="69"/>
      <c r="BP538" s="69"/>
      <c r="BQ538" s="69"/>
      <c r="BR538" s="69"/>
      <c r="BS538" s="69"/>
    </row>
    <row r="539" spans="1:71" ht="24" customHeight="1">
      <c r="A539" s="69"/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  <c r="AA539" s="69"/>
      <c r="AB539" s="69"/>
      <c r="AC539" s="69"/>
      <c r="AD539" s="69"/>
      <c r="AE539" s="69"/>
      <c r="AF539" s="69"/>
      <c r="AG539" s="69"/>
      <c r="AH539" s="69"/>
      <c r="AI539" s="69"/>
      <c r="AJ539" s="69"/>
      <c r="AK539" s="69"/>
      <c r="AL539" s="69"/>
      <c r="AM539" s="69"/>
      <c r="AN539" s="69"/>
      <c r="AO539" s="69"/>
      <c r="AP539" s="69"/>
      <c r="AQ539" s="69"/>
      <c r="AR539" s="69"/>
      <c r="AS539" s="69"/>
      <c r="AT539" s="69"/>
      <c r="AU539" s="69"/>
      <c r="AV539" s="69"/>
      <c r="AW539" s="69"/>
      <c r="AX539" s="69"/>
      <c r="AY539" s="69"/>
      <c r="AZ539" s="69"/>
      <c r="BA539" s="69"/>
      <c r="BB539" s="69"/>
      <c r="BC539" s="69"/>
      <c r="BD539" s="69"/>
      <c r="BE539" s="69"/>
      <c r="BF539" s="69"/>
      <c r="BG539" s="69"/>
      <c r="BH539" s="69"/>
      <c r="BI539" s="69"/>
      <c r="BJ539" s="69"/>
      <c r="BK539" s="69"/>
      <c r="BL539" s="69"/>
      <c r="BM539" s="69"/>
      <c r="BN539" s="69"/>
      <c r="BO539" s="69"/>
      <c r="BP539" s="69"/>
      <c r="BQ539" s="69"/>
      <c r="BR539" s="69"/>
      <c r="BS539" s="69"/>
    </row>
    <row r="540" spans="1:71" ht="24" customHeight="1">
      <c r="A540" s="69">
        <v>24</v>
      </c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  <c r="AA540" s="69"/>
      <c r="AB540" s="69"/>
      <c r="AC540" s="69"/>
      <c r="AD540" s="69"/>
      <c r="AE540" s="69"/>
      <c r="AF540" s="69"/>
      <c r="AG540" s="69"/>
      <c r="AH540" s="69"/>
      <c r="AI540" s="69"/>
      <c r="AJ540" s="69"/>
      <c r="AK540" s="69"/>
      <c r="AL540" s="69"/>
      <c r="AM540" s="69"/>
      <c r="AN540" s="69"/>
      <c r="AO540" s="69"/>
      <c r="AP540" s="69"/>
      <c r="AQ540" s="69"/>
      <c r="AR540" s="69"/>
      <c r="AS540" s="69"/>
      <c r="AT540" s="69"/>
      <c r="AU540" s="69"/>
      <c r="AV540" s="69"/>
      <c r="AW540" s="69"/>
      <c r="AX540" s="69"/>
      <c r="AY540" s="69"/>
      <c r="AZ540" s="69"/>
      <c r="BA540" s="69"/>
      <c r="BB540" s="69"/>
      <c r="BC540" s="69"/>
      <c r="BD540" s="69"/>
      <c r="BE540" s="69"/>
      <c r="BF540" s="69"/>
      <c r="BG540" s="69"/>
      <c r="BH540" s="69"/>
      <c r="BI540" s="69"/>
      <c r="BJ540" s="69"/>
      <c r="BK540" s="69"/>
      <c r="BL540" s="69"/>
      <c r="BM540" s="69"/>
      <c r="BN540" s="69"/>
      <c r="BO540" s="69"/>
      <c r="BP540" s="69"/>
      <c r="BQ540" s="69"/>
      <c r="BR540" s="69"/>
      <c r="BS540" s="69"/>
    </row>
    <row r="541" spans="1:71" ht="24" customHeight="1">
      <c r="A541" s="184" t="s">
        <v>0</v>
      </c>
      <c r="B541" s="201"/>
      <c r="C541" s="202"/>
      <c r="D541" s="203" t="s">
        <v>1</v>
      </c>
      <c r="E541" s="204">
        <f>VLOOKUP($A$540,$V$4:$BJ$40,4)</f>
        <v>16.15</v>
      </c>
      <c r="F541" s="205"/>
      <c r="G541" s="206" t="s">
        <v>2</v>
      </c>
      <c r="H541" s="201" t="str">
        <f>Teamsetup!$B$19</f>
        <v>-</v>
      </c>
      <c r="I541" s="201"/>
      <c r="J541" s="202"/>
      <c r="K541" s="207" t="s">
        <v>3</v>
      </c>
      <c r="L541" s="208"/>
      <c r="M541" s="208"/>
      <c r="N541" s="20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  <c r="AA541" s="69"/>
      <c r="AB541" s="69"/>
      <c r="AC541" s="69"/>
      <c r="AD541" s="69"/>
      <c r="AE541" s="69"/>
      <c r="AF541" s="69"/>
      <c r="AG541" s="69"/>
      <c r="AH541" s="69"/>
      <c r="AI541" s="69"/>
      <c r="AJ541" s="69"/>
      <c r="AK541" s="69"/>
      <c r="AL541" s="69"/>
      <c r="AM541" s="69"/>
      <c r="AN541" s="69"/>
      <c r="AO541" s="69"/>
      <c r="AP541" s="69"/>
      <c r="AQ541" s="69"/>
      <c r="AR541" s="69"/>
      <c r="AS541" s="69"/>
      <c r="AT541" s="69"/>
      <c r="AU541" s="69"/>
      <c r="AV541" s="69"/>
      <c r="AW541" s="69"/>
      <c r="AX541" s="69"/>
      <c r="AY541" s="69"/>
      <c r="AZ541" s="69"/>
      <c r="BA541" s="69"/>
      <c r="BB541" s="69"/>
      <c r="BC541" s="69"/>
      <c r="BD541" s="69"/>
      <c r="BE541" s="69"/>
      <c r="BF541" s="69"/>
      <c r="BG541" s="69"/>
      <c r="BH541" s="69"/>
      <c r="BI541" s="69"/>
      <c r="BJ541" s="69"/>
      <c r="BK541" s="69"/>
      <c r="BL541" s="69"/>
      <c r="BM541" s="69"/>
      <c r="BN541" s="69"/>
      <c r="BO541" s="69"/>
      <c r="BP541" s="69"/>
      <c r="BQ541" s="69"/>
      <c r="BR541" s="69"/>
      <c r="BS541" s="69"/>
    </row>
    <row r="542" spans="1:71" ht="24" customHeight="1" thickBot="1">
      <c r="A542" s="185" t="s">
        <v>4</v>
      </c>
      <c r="B542" s="210"/>
      <c r="C542" s="211" t="str">
        <f>VLOOKUP($A$540,$V$4:$BJ$40,2)</f>
        <v>Discus</v>
      </c>
      <c r="D542" s="212" t="str">
        <f>VLOOKUP($A$540,$V$4:$BJ$40,24)</f>
        <v>Senior Women</v>
      </c>
      <c r="E542" s="205"/>
      <c r="F542" s="205" t="s">
        <v>5</v>
      </c>
      <c r="G542" s="565" t="str">
        <f>Teamsetup!$D$19</f>
        <v>-</v>
      </c>
      <c r="H542" s="566"/>
      <c r="I542" s="205"/>
      <c r="J542" s="213" t="s">
        <v>6</v>
      </c>
      <c r="K542" s="214"/>
      <c r="L542" s="215"/>
      <c r="M542" s="554" t="str">
        <f>IF(Teamsetup!$C$13=6,VLOOKUP($A$540,$V$4:$AQ$39,6),IF(Teamsetup!$C$13&lt;&gt;6,VLOOKUP($A$540,$V$4:$AQ$39,7)))</f>
        <v>-</v>
      </c>
      <c r="N542" s="555" t="str">
        <f>IF($Q$6=6,VLOOKUP($A$1,$V$4:$AQ$39,6),IF($Q$6&lt;&gt;6,VLOOKUP($A$1,$V$4:$AQ$39,7)))</f>
        <v>-</v>
      </c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  <c r="AA542" s="69"/>
      <c r="AB542" s="69"/>
      <c r="AC542" s="69"/>
      <c r="AD542" s="69"/>
      <c r="AE542" s="69"/>
      <c r="AF542" s="69"/>
      <c r="AG542" s="69"/>
      <c r="AH542" s="69"/>
      <c r="AI542" s="69"/>
      <c r="AJ542" s="69"/>
      <c r="AK542" s="69"/>
      <c r="AL542" s="69"/>
      <c r="AM542" s="69"/>
      <c r="AN542" s="69"/>
      <c r="AO542" s="69"/>
      <c r="AP542" s="69"/>
      <c r="AQ542" s="69"/>
      <c r="AR542" s="69"/>
      <c r="AS542" s="69"/>
      <c r="AT542" s="69"/>
      <c r="AU542" s="69"/>
      <c r="AV542" s="69"/>
      <c r="AW542" s="69"/>
      <c r="AX542" s="69"/>
      <c r="AY542" s="69"/>
      <c r="AZ542" s="69"/>
      <c r="BA542" s="69"/>
      <c r="BB542" s="69"/>
      <c r="BC542" s="69"/>
      <c r="BD542" s="69"/>
      <c r="BE542" s="69"/>
      <c r="BF542" s="69"/>
      <c r="BG542" s="69"/>
      <c r="BH542" s="69"/>
      <c r="BI542" s="69"/>
      <c r="BJ542" s="69"/>
      <c r="BK542" s="69"/>
      <c r="BL542" s="69"/>
      <c r="BM542" s="69"/>
      <c r="BN542" s="69"/>
      <c r="BO542" s="69"/>
      <c r="BP542" s="69"/>
      <c r="BQ542" s="69"/>
      <c r="BR542" s="69"/>
      <c r="BS542" s="69"/>
    </row>
    <row r="543" spans="1:71" ht="24" customHeight="1">
      <c r="A543" s="186"/>
      <c r="B543" s="216"/>
      <c r="C543" s="217" t="s">
        <v>11</v>
      </c>
      <c r="D543" s="218" t="str">
        <f>VLOOKUP($A$540,$V$4:$BJ$40,5)</f>
        <v>1kg</v>
      </c>
      <c r="E543" s="556" t="s">
        <v>12</v>
      </c>
      <c r="F543" s="557"/>
      <c r="G543" s="556" t="s">
        <v>13</v>
      </c>
      <c r="H543" s="557"/>
      <c r="I543" s="556" t="s">
        <v>14</v>
      </c>
      <c r="J543" s="557"/>
      <c r="K543" s="558" t="s">
        <v>15</v>
      </c>
      <c r="L543" s="559"/>
      <c r="M543" s="560" t="s">
        <v>16</v>
      </c>
      <c r="N543" s="542" t="s">
        <v>17</v>
      </c>
      <c r="O543" s="69"/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  <c r="AA543" s="69"/>
      <c r="AB543" s="69"/>
      <c r="AC543" s="69"/>
      <c r="AD543" s="69"/>
      <c r="AE543" s="69"/>
      <c r="AF543" s="69"/>
      <c r="AG543" s="69"/>
      <c r="AH543" s="69"/>
      <c r="AI543" s="69"/>
      <c r="AJ543" s="69"/>
      <c r="AK543" s="69"/>
      <c r="AL543" s="69"/>
      <c r="AM543" s="69"/>
      <c r="AN543" s="69"/>
      <c r="AO543" s="69"/>
      <c r="AP543" s="69"/>
      <c r="AQ543" s="69"/>
      <c r="AR543" s="69"/>
      <c r="AS543" s="69"/>
      <c r="AT543" s="69"/>
      <c r="AU543" s="69"/>
      <c r="AV543" s="69"/>
      <c r="AW543" s="69"/>
      <c r="AX543" s="69"/>
      <c r="AY543" s="69"/>
      <c r="AZ543" s="69"/>
      <c r="BA543" s="69"/>
      <c r="BB543" s="69"/>
      <c r="BC543" s="69"/>
      <c r="BD543" s="69"/>
      <c r="BE543" s="69"/>
      <c r="BF543" s="69"/>
      <c r="BG543" s="69"/>
      <c r="BH543" s="69"/>
      <c r="BI543" s="69"/>
      <c r="BJ543" s="69"/>
      <c r="BK543" s="69"/>
      <c r="BL543" s="69"/>
      <c r="BM543" s="69"/>
      <c r="BN543" s="69"/>
      <c r="BO543" s="69"/>
      <c r="BP543" s="69"/>
      <c r="BQ543" s="69"/>
      <c r="BR543" s="69"/>
      <c r="BS543" s="69"/>
    </row>
    <row r="544" spans="1:71" ht="24" customHeight="1">
      <c r="A544" s="187"/>
      <c r="B544" s="219" t="s">
        <v>21</v>
      </c>
      <c r="C544" s="220" t="s">
        <v>22</v>
      </c>
      <c r="D544" s="220" t="s">
        <v>23</v>
      </c>
      <c r="E544" s="562" t="s">
        <v>24</v>
      </c>
      <c r="F544" s="563"/>
      <c r="G544" s="562" t="s">
        <v>24</v>
      </c>
      <c r="H544" s="563"/>
      <c r="I544" s="562" t="s">
        <v>24</v>
      </c>
      <c r="J544" s="563"/>
      <c r="K544" s="562" t="s">
        <v>24</v>
      </c>
      <c r="L544" s="563"/>
      <c r="M544" s="561"/>
      <c r="N544" s="543"/>
      <c r="O544" s="69"/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  <c r="AA544" s="69"/>
      <c r="AB544" s="69"/>
      <c r="AC544" s="69"/>
      <c r="AD544" s="69"/>
      <c r="AE544" s="69"/>
      <c r="AF544" s="69"/>
      <c r="AG544" s="69"/>
      <c r="AH544" s="69"/>
      <c r="AI544" s="69"/>
      <c r="AJ544" s="69"/>
      <c r="AK544" s="69"/>
      <c r="AL544" s="69"/>
      <c r="AM544" s="69"/>
      <c r="AN544" s="69"/>
      <c r="AO544" s="69"/>
      <c r="AP544" s="69"/>
      <c r="AQ544" s="69"/>
      <c r="AR544" s="69"/>
      <c r="AS544" s="69"/>
      <c r="AT544" s="69"/>
      <c r="AU544" s="69"/>
      <c r="AV544" s="69"/>
      <c r="AW544" s="69"/>
      <c r="AX544" s="69"/>
      <c r="AY544" s="69"/>
      <c r="AZ544" s="69"/>
      <c r="BA544" s="69"/>
      <c r="BB544" s="69"/>
      <c r="BC544" s="69"/>
      <c r="BD544" s="69"/>
      <c r="BE544" s="69"/>
      <c r="BF544" s="69"/>
      <c r="BG544" s="69"/>
      <c r="BH544" s="69"/>
      <c r="BI544" s="69"/>
      <c r="BJ544" s="69"/>
      <c r="BK544" s="69"/>
      <c r="BL544" s="69"/>
      <c r="BM544" s="69"/>
      <c r="BN544" s="69"/>
      <c r="BO544" s="69"/>
      <c r="BP544" s="69"/>
      <c r="BQ544" s="69"/>
      <c r="BR544" s="69"/>
      <c r="BS544" s="69"/>
    </row>
    <row r="545" spans="1:71" ht="24" customHeight="1">
      <c r="A545" s="188">
        <v>1</v>
      </c>
      <c r="B545" s="205" t="str">
        <f>VLOOKUP($A$540,$V$4:$BJ$40,8)</f>
        <v>-</v>
      </c>
      <c r="C545" s="221"/>
      <c r="D545" s="222" t="str">
        <f>VLOOKUP($A$540,$V$4:$BJ$40,16)</f>
        <v>-</v>
      </c>
      <c r="E545" s="223"/>
      <c r="F545" s="223"/>
      <c r="G545" s="223"/>
      <c r="H545" s="223"/>
      <c r="I545" s="223"/>
      <c r="J545" s="223"/>
      <c r="K545" s="223"/>
      <c r="L545" s="223"/>
      <c r="M545" s="223"/>
      <c r="N545" s="224"/>
      <c r="O545" s="69"/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  <c r="AA545" s="69"/>
      <c r="AB545" s="69"/>
      <c r="AC545" s="69"/>
      <c r="AD545" s="69"/>
      <c r="AE545" s="69"/>
      <c r="AF545" s="69"/>
      <c r="AG545" s="69"/>
      <c r="AH545" s="69"/>
      <c r="AI545" s="69"/>
      <c r="AJ545" s="69"/>
      <c r="AK545" s="69"/>
      <c r="AL545" s="69"/>
      <c r="AM545" s="69"/>
      <c r="AN545" s="69"/>
      <c r="AO545" s="69"/>
      <c r="AP545" s="69"/>
      <c r="AQ545" s="69"/>
      <c r="AR545" s="69"/>
      <c r="AS545" s="69"/>
      <c r="AT545" s="69"/>
      <c r="AU545" s="69"/>
      <c r="AV545" s="69"/>
      <c r="AW545" s="69"/>
      <c r="AX545" s="69"/>
      <c r="AY545" s="69"/>
      <c r="AZ545" s="69"/>
      <c r="BA545" s="69"/>
      <c r="BB545" s="69"/>
      <c r="BC545" s="69"/>
      <c r="BD545" s="69"/>
      <c r="BE545" s="69"/>
      <c r="BF545" s="69"/>
      <c r="BG545" s="69"/>
      <c r="BH545" s="69"/>
      <c r="BI545" s="69"/>
      <c r="BJ545" s="69"/>
      <c r="BK545" s="69"/>
      <c r="BL545" s="69"/>
      <c r="BM545" s="69"/>
      <c r="BN545" s="69"/>
      <c r="BO545" s="69"/>
      <c r="BP545" s="69"/>
      <c r="BQ545" s="69"/>
      <c r="BR545" s="69"/>
      <c r="BS545" s="69"/>
    </row>
    <row r="546" spans="1:71" ht="24" customHeight="1">
      <c r="A546" s="188">
        <v>2</v>
      </c>
      <c r="B546" s="205" t="str">
        <f>VLOOKUP($A$540,$V$4:$BJ$40,9)</f>
        <v>-</v>
      </c>
      <c r="C546" s="221"/>
      <c r="D546" s="205" t="str">
        <f>VLOOKUP($A$540,$V$4:$BJ$40,17)</f>
        <v>-</v>
      </c>
      <c r="E546" s="223"/>
      <c r="F546" s="223"/>
      <c r="G546" s="223"/>
      <c r="H546" s="223"/>
      <c r="I546" s="223"/>
      <c r="J546" s="223"/>
      <c r="K546" s="223"/>
      <c r="L546" s="223"/>
      <c r="M546" s="223"/>
      <c r="N546" s="224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  <c r="AA546" s="69"/>
      <c r="AB546" s="69"/>
      <c r="AC546" s="69"/>
      <c r="AD546" s="69"/>
      <c r="AE546" s="69"/>
      <c r="AF546" s="69"/>
      <c r="AG546" s="69"/>
      <c r="AH546" s="69"/>
      <c r="AI546" s="69"/>
      <c r="AJ546" s="69"/>
      <c r="AK546" s="69"/>
      <c r="AL546" s="69"/>
      <c r="AM546" s="69"/>
      <c r="AN546" s="69"/>
      <c r="AO546" s="69"/>
      <c r="AP546" s="69"/>
      <c r="AQ546" s="69"/>
      <c r="AR546" s="69"/>
      <c r="AS546" s="69"/>
      <c r="AT546" s="69"/>
      <c r="AU546" s="69"/>
      <c r="AV546" s="69"/>
      <c r="AW546" s="69"/>
      <c r="AX546" s="69"/>
      <c r="AY546" s="69"/>
      <c r="AZ546" s="69"/>
      <c r="BA546" s="69"/>
      <c r="BB546" s="69"/>
      <c r="BC546" s="69"/>
      <c r="BD546" s="69"/>
      <c r="BE546" s="69"/>
      <c r="BF546" s="69"/>
      <c r="BG546" s="69"/>
      <c r="BH546" s="69"/>
      <c r="BI546" s="69"/>
      <c r="BJ546" s="69"/>
      <c r="BK546" s="69"/>
      <c r="BL546" s="69"/>
      <c r="BM546" s="69"/>
      <c r="BN546" s="69"/>
      <c r="BO546" s="69"/>
      <c r="BP546" s="69"/>
      <c r="BQ546" s="69"/>
      <c r="BR546" s="69"/>
      <c r="BS546" s="69"/>
    </row>
    <row r="547" spans="1:71" ht="24" customHeight="1">
      <c r="A547" s="188">
        <v>3</v>
      </c>
      <c r="B547" s="205" t="str">
        <f>VLOOKUP($A$540,$V$4:$BJ$40,10)</f>
        <v>-</v>
      </c>
      <c r="C547" s="221"/>
      <c r="D547" s="205" t="str">
        <f>VLOOKUP($A$540,$V$4:$BJ$40,18)</f>
        <v>-</v>
      </c>
      <c r="E547" s="223"/>
      <c r="F547" s="223"/>
      <c r="G547" s="223"/>
      <c r="H547" s="223"/>
      <c r="I547" s="223"/>
      <c r="J547" s="223"/>
      <c r="K547" s="223"/>
      <c r="L547" s="223"/>
      <c r="M547" s="223"/>
      <c r="N547" s="224"/>
      <c r="O547" s="69"/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  <c r="AA547" s="69"/>
      <c r="AB547" s="69"/>
      <c r="AC547" s="69"/>
      <c r="AD547" s="69"/>
      <c r="AE547" s="69"/>
      <c r="AF547" s="69"/>
      <c r="AG547" s="69"/>
      <c r="AH547" s="69"/>
      <c r="AI547" s="69"/>
      <c r="AJ547" s="69"/>
      <c r="AK547" s="69"/>
      <c r="AL547" s="69"/>
      <c r="AM547" s="69"/>
      <c r="AN547" s="69"/>
      <c r="AO547" s="69"/>
      <c r="AP547" s="69"/>
      <c r="AQ547" s="69"/>
      <c r="AR547" s="69"/>
      <c r="AS547" s="69"/>
      <c r="AT547" s="69"/>
      <c r="AU547" s="69"/>
      <c r="AV547" s="69"/>
      <c r="AW547" s="69"/>
      <c r="AX547" s="69"/>
      <c r="AY547" s="69"/>
      <c r="AZ547" s="69"/>
      <c r="BA547" s="69"/>
      <c r="BB547" s="69"/>
      <c r="BC547" s="69"/>
      <c r="BD547" s="69"/>
      <c r="BE547" s="69"/>
      <c r="BF547" s="69"/>
      <c r="BG547" s="69"/>
      <c r="BH547" s="69"/>
      <c r="BI547" s="69"/>
      <c r="BJ547" s="69"/>
      <c r="BK547" s="69"/>
      <c r="BL547" s="69"/>
      <c r="BM547" s="69"/>
      <c r="BN547" s="69"/>
      <c r="BO547" s="69"/>
      <c r="BP547" s="69"/>
      <c r="BQ547" s="69"/>
      <c r="BR547" s="69"/>
      <c r="BS547" s="69"/>
    </row>
    <row r="548" spans="1:71" ht="24" customHeight="1">
      <c r="A548" s="188">
        <v>4</v>
      </c>
      <c r="B548" s="205" t="str">
        <f>VLOOKUP($A$540,$V$4:$BJ$40,11)</f>
        <v>-</v>
      </c>
      <c r="C548" s="221"/>
      <c r="D548" s="205" t="str">
        <f>VLOOKUP($A$540,$V$4:$BJ$40,19)</f>
        <v>-</v>
      </c>
      <c r="E548" s="223"/>
      <c r="F548" s="223"/>
      <c r="G548" s="223"/>
      <c r="H548" s="223"/>
      <c r="I548" s="223"/>
      <c r="J548" s="223"/>
      <c r="K548" s="223"/>
      <c r="L548" s="223"/>
      <c r="M548" s="223"/>
      <c r="N548" s="224"/>
      <c r="O548" s="69"/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  <c r="AA548" s="69"/>
      <c r="AB548" s="69"/>
      <c r="AC548" s="69"/>
      <c r="AD548" s="69"/>
      <c r="AE548" s="69"/>
      <c r="AF548" s="69"/>
      <c r="AG548" s="69"/>
      <c r="AH548" s="69"/>
      <c r="AI548" s="69"/>
      <c r="AJ548" s="69"/>
      <c r="AK548" s="69"/>
      <c r="AL548" s="69"/>
      <c r="AM548" s="69"/>
      <c r="AN548" s="69"/>
      <c r="AO548" s="69"/>
      <c r="AP548" s="69"/>
      <c r="AQ548" s="69"/>
      <c r="AR548" s="69"/>
      <c r="AS548" s="69"/>
      <c r="AT548" s="69"/>
      <c r="AU548" s="69"/>
      <c r="AV548" s="69"/>
      <c r="AW548" s="69"/>
      <c r="AX548" s="69"/>
      <c r="AY548" s="69"/>
      <c r="AZ548" s="69"/>
      <c r="BA548" s="69"/>
      <c r="BB548" s="69"/>
      <c r="BC548" s="69"/>
      <c r="BD548" s="69"/>
      <c r="BE548" s="69"/>
      <c r="BF548" s="69"/>
      <c r="BG548" s="69"/>
      <c r="BH548" s="69"/>
      <c r="BI548" s="69"/>
      <c r="BJ548" s="69"/>
      <c r="BK548" s="69"/>
      <c r="BL548" s="69"/>
      <c r="BM548" s="69"/>
      <c r="BN548" s="69"/>
      <c r="BO548" s="69"/>
      <c r="BP548" s="69"/>
      <c r="BQ548" s="69"/>
      <c r="BR548" s="69"/>
      <c r="BS548" s="69"/>
    </row>
    <row r="549" spans="1:71" ht="24" customHeight="1">
      <c r="A549" s="188">
        <v>5</v>
      </c>
      <c r="B549" s="205" t="str">
        <f>VLOOKUP($A$540,$V$4:$BJ$40,12)</f>
        <v>-</v>
      </c>
      <c r="C549" s="221"/>
      <c r="D549" s="205" t="str">
        <f>VLOOKUP($A$540,$V$4:$BJ$40,20)</f>
        <v>-</v>
      </c>
      <c r="E549" s="223"/>
      <c r="F549" s="223"/>
      <c r="G549" s="223"/>
      <c r="H549" s="223"/>
      <c r="I549" s="223"/>
      <c r="J549" s="223"/>
      <c r="K549" s="223"/>
      <c r="L549" s="223"/>
      <c r="M549" s="223"/>
      <c r="N549" s="224"/>
      <c r="O549" s="69"/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  <c r="AA549" s="69"/>
      <c r="AB549" s="69"/>
      <c r="AC549" s="69"/>
      <c r="AD549" s="69"/>
      <c r="AE549" s="69"/>
      <c r="AF549" s="69"/>
      <c r="AG549" s="69"/>
      <c r="AH549" s="69"/>
      <c r="AI549" s="69"/>
      <c r="AJ549" s="69"/>
      <c r="AK549" s="69"/>
      <c r="AL549" s="69"/>
      <c r="AM549" s="69"/>
      <c r="AN549" s="69"/>
      <c r="AO549" s="69"/>
      <c r="AP549" s="69"/>
      <c r="AQ549" s="69"/>
      <c r="AR549" s="69"/>
      <c r="AS549" s="69"/>
      <c r="AT549" s="69"/>
      <c r="AU549" s="69"/>
      <c r="AV549" s="69"/>
      <c r="AW549" s="69"/>
      <c r="AX549" s="69"/>
      <c r="AY549" s="69"/>
      <c r="AZ549" s="69"/>
      <c r="BA549" s="69"/>
      <c r="BB549" s="69"/>
      <c r="BC549" s="69"/>
      <c r="BD549" s="69"/>
      <c r="BE549" s="69"/>
      <c r="BF549" s="69"/>
      <c r="BG549" s="69"/>
      <c r="BH549" s="69"/>
      <c r="BI549" s="69"/>
      <c r="BJ549" s="69"/>
      <c r="BK549" s="69"/>
      <c r="BL549" s="69"/>
      <c r="BM549" s="69"/>
      <c r="BN549" s="69"/>
      <c r="BO549" s="69"/>
      <c r="BP549" s="69"/>
      <c r="BQ549" s="69"/>
      <c r="BR549" s="69"/>
      <c r="BS549" s="69"/>
    </row>
    <row r="550" spans="1:71" ht="24" customHeight="1">
      <c r="A550" s="188">
        <v>6</v>
      </c>
      <c r="B550" s="205" t="str">
        <f>VLOOKUP($A$540,$V$4:$BJ$40,13)</f>
        <v>-</v>
      </c>
      <c r="C550" s="221"/>
      <c r="D550" s="205" t="str">
        <f>VLOOKUP($A$540,$V$4:$BJ$40,21)</f>
        <v>-</v>
      </c>
      <c r="E550" s="223"/>
      <c r="F550" s="223"/>
      <c r="G550" s="223"/>
      <c r="H550" s="223"/>
      <c r="I550" s="223"/>
      <c r="J550" s="223"/>
      <c r="K550" s="223"/>
      <c r="L550" s="223"/>
      <c r="M550" s="223"/>
      <c r="N550" s="224"/>
      <c r="O550" s="69"/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  <c r="AA550" s="69"/>
      <c r="AB550" s="69"/>
      <c r="AC550" s="69"/>
      <c r="AD550" s="69"/>
      <c r="AE550" s="69"/>
      <c r="AF550" s="69"/>
      <c r="AG550" s="69"/>
      <c r="AH550" s="69"/>
      <c r="AI550" s="69"/>
      <c r="AJ550" s="69"/>
      <c r="AK550" s="69"/>
      <c r="AL550" s="69"/>
      <c r="AM550" s="69"/>
      <c r="AN550" s="69"/>
      <c r="AO550" s="69"/>
      <c r="AP550" s="69"/>
      <c r="AQ550" s="69"/>
      <c r="AR550" s="69"/>
      <c r="AS550" s="69"/>
      <c r="AT550" s="69"/>
      <c r="AU550" s="69"/>
      <c r="AV550" s="69"/>
      <c r="AW550" s="69"/>
      <c r="AX550" s="69"/>
      <c r="AY550" s="69"/>
      <c r="AZ550" s="69"/>
      <c r="BA550" s="69"/>
      <c r="BB550" s="69"/>
      <c r="BC550" s="69"/>
      <c r="BD550" s="69"/>
      <c r="BE550" s="69"/>
      <c r="BF550" s="69"/>
      <c r="BG550" s="69"/>
      <c r="BH550" s="69"/>
      <c r="BI550" s="69"/>
      <c r="BJ550" s="69"/>
      <c r="BK550" s="69"/>
      <c r="BL550" s="69"/>
      <c r="BM550" s="69"/>
      <c r="BN550" s="69"/>
      <c r="BO550" s="69"/>
      <c r="BP550" s="69"/>
      <c r="BQ550" s="69"/>
      <c r="BR550" s="69"/>
      <c r="BS550" s="69"/>
    </row>
    <row r="551" spans="1:71" ht="24" customHeight="1">
      <c r="A551" s="188">
        <v>7</v>
      </c>
      <c r="B551" s="205" t="str">
        <f>VLOOKUP($A$540,$V$4:$BJ$40,14)</f>
        <v>-</v>
      </c>
      <c r="C551" s="221"/>
      <c r="D551" s="205" t="str">
        <f>VLOOKUP($A$540,$V$4:$BJ$40,22)</f>
        <v>-</v>
      </c>
      <c r="E551" s="223"/>
      <c r="F551" s="223"/>
      <c r="G551" s="223"/>
      <c r="H551" s="223"/>
      <c r="I551" s="223"/>
      <c r="J551" s="223"/>
      <c r="K551" s="223"/>
      <c r="L551" s="223"/>
      <c r="M551" s="223"/>
      <c r="N551" s="224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  <c r="AA551" s="69"/>
      <c r="AB551" s="69"/>
      <c r="AC551" s="69"/>
      <c r="AD551" s="69"/>
      <c r="AE551" s="69"/>
      <c r="AF551" s="69"/>
      <c r="AG551" s="69"/>
      <c r="AH551" s="69"/>
      <c r="AI551" s="69"/>
      <c r="AJ551" s="69"/>
      <c r="AK551" s="69"/>
      <c r="AL551" s="69"/>
      <c r="AM551" s="69"/>
      <c r="AN551" s="69"/>
      <c r="AO551" s="69"/>
      <c r="AP551" s="69"/>
      <c r="AQ551" s="69"/>
      <c r="AR551" s="69"/>
      <c r="AS551" s="69"/>
      <c r="AT551" s="69"/>
      <c r="AU551" s="69"/>
      <c r="AV551" s="69"/>
      <c r="AW551" s="69"/>
      <c r="AX551" s="69"/>
      <c r="AY551" s="69"/>
      <c r="AZ551" s="69"/>
      <c r="BA551" s="69"/>
      <c r="BB551" s="69"/>
      <c r="BC551" s="69"/>
      <c r="BD551" s="69"/>
      <c r="BE551" s="69"/>
      <c r="BF551" s="69"/>
      <c r="BG551" s="69"/>
      <c r="BH551" s="69"/>
      <c r="BI551" s="69"/>
      <c r="BJ551" s="69"/>
      <c r="BK551" s="69"/>
      <c r="BL551" s="69"/>
      <c r="BM551" s="69"/>
      <c r="BN551" s="69"/>
      <c r="BO551" s="69"/>
      <c r="BP551" s="69"/>
      <c r="BQ551" s="69"/>
      <c r="BR551" s="69"/>
      <c r="BS551" s="69"/>
    </row>
    <row r="552" spans="1:71" ht="24" customHeight="1">
      <c r="A552" s="188">
        <v>8</v>
      </c>
      <c r="B552" s="205" t="str">
        <f>VLOOKUP($A$540,$V$4:$BJ$40,15)</f>
        <v>-</v>
      </c>
      <c r="C552" s="221"/>
      <c r="D552" s="221" t="str">
        <f>VLOOKUP($A$540,$V$4:$BJ$40,23)</f>
        <v>-</v>
      </c>
      <c r="E552" s="223"/>
      <c r="F552" s="223"/>
      <c r="G552" s="223"/>
      <c r="H552" s="223"/>
      <c r="I552" s="223"/>
      <c r="J552" s="223"/>
      <c r="K552" s="223"/>
      <c r="L552" s="223"/>
      <c r="M552" s="223"/>
      <c r="N552" s="224"/>
      <c r="O552" s="69"/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  <c r="AA552" s="69"/>
      <c r="AB552" s="69"/>
      <c r="AC552" s="69"/>
      <c r="AD552" s="69"/>
      <c r="AE552" s="69"/>
      <c r="AF552" s="69"/>
      <c r="AG552" s="69"/>
      <c r="AH552" s="69"/>
      <c r="AI552" s="69"/>
      <c r="AJ552" s="69"/>
      <c r="AK552" s="69"/>
      <c r="AL552" s="69"/>
      <c r="AM552" s="69"/>
      <c r="AN552" s="69"/>
      <c r="AO552" s="69"/>
      <c r="AP552" s="69"/>
      <c r="AQ552" s="69"/>
      <c r="AR552" s="69"/>
      <c r="AS552" s="69"/>
      <c r="AT552" s="69"/>
      <c r="AU552" s="69"/>
      <c r="AV552" s="69"/>
      <c r="AW552" s="69"/>
      <c r="AX552" s="69"/>
      <c r="AY552" s="69"/>
      <c r="AZ552" s="69"/>
      <c r="BA552" s="69"/>
      <c r="BB552" s="69"/>
      <c r="BC552" s="69"/>
      <c r="BD552" s="69"/>
      <c r="BE552" s="69"/>
      <c r="BF552" s="69"/>
      <c r="BG552" s="69"/>
      <c r="BH552" s="69"/>
      <c r="BI552" s="69"/>
      <c r="BJ552" s="69"/>
      <c r="BK552" s="69"/>
      <c r="BL552" s="69"/>
      <c r="BM552" s="69"/>
      <c r="BN552" s="69"/>
      <c r="BO552" s="69"/>
      <c r="BP552" s="69"/>
      <c r="BQ552" s="69"/>
      <c r="BR552" s="69"/>
      <c r="BS552" s="69"/>
    </row>
    <row r="553" spans="1:71" ht="24" customHeight="1">
      <c r="A553" s="188">
        <v>9</v>
      </c>
      <c r="B553" s="205" t="str">
        <f>CONCATENATE(VLOOKUP($A$540,$V$4:$BJ$40,8),(VLOOKUP($A$540,$V$4:$BJ$40,8)))</f>
        <v>--</v>
      </c>
      <c r="C553" s="221"/>
      <c r="D553" s="221" t="str">
        <f>VLOOKUP($A$540,$V$4:$BJ$40,16)</f>
        <v>-</v>
      </c>
      <c r="E553" s="223"/>
      <c r="F553" s="223"/>
      <c r="G553" s="223"/>
      <c r="H553" s="223"/>
      <c r="I553" s="223"/>
      <c r="J553" s="223"/>
      <c r="K553" s="223"/>
      <c r="L553" s="223"/>
      <c r="M553" s="223"/>
      <c r="N553" s="224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  <c r="AA553" s="69"/>
      <c r="AB553" s="69"/>
      <c r="AC553" s="69"/>
      <c r="AD553" s="69"/>
      <c r="AE553" s="69"/>
      <c r="AF553" s="69"/>
      <c r="AG553" s="69"/>
      <c r="AH553" s="69"/>
      <c r="AI553" s="69"/>
      <c r="AJ553" s="69"/>
      <c r="AK553" s="69"/>
      <c r="AL553" s="69"/>
      <c r="AM553" s="69"/>
      <c r="AN553" s="69"/>
      <c r="AO553" s="69"/>
      <c r="AP553" s="69"/>
      <c r="AQ553" s="69"/>
      <c r="AR553" s="69"/>
      <c r="AS553" s="69"/>
      <c r="AT553" s="69"/>
      <c r="AU553" s="69"/>
      <c r="AV553" s="69"/>
      <c r="AW553" s="69"/>
      <c r="AX553" s="69"/>
      <c r="AY553" s="69"/>
      <c r="AZ553" s="69"/>
      <c r="BA553" s="69"/>
      <c r="BB553" s="69"/>
      <c r="BC553" s="69"/>
      <c r="BD553" s="69"/>
      <c r="BE553" s="69"/>
      <c r="BF553" s="69"/>
      <c r="BG553" s="69"/>
      <c r="BH553" s="69"/>
      <c r="BI553" s="69"/>
      <c r="BJ553" s="69"/>
      <c r="BK553" s="69"/>
      <c r="BL553" s="69"/>
      <c r="BM553" s="69"/>
      <c r="BN553" s="69"/>
      <c r="BO553" s="69"/>
      <c r="BP553" s="69"/>
      <c r="BQ553" s="69"/>
      <c r="BR553" s="69"/>
      <c r="BS553" s="69"/>
    </row>
    <row r="554" spans="1:71" ht="24" customHeight="1">
      <c r="A554" s="188">
        <v>10</v>
      </c>
      <c r="B554" s="205" t="str">
        <f>CONCATENATE(VLOOKUP($A$540,$V$4:$BJ$40,9),(VLOOKUP($A$540,$V$4:$BJ$40,9)))</f>
        <v>--</v>
      </c>
      <c r="C554" s="221"/>
      <c r="D554" s="221" t="str">
        <f>VLOOKUP($A$540,$V$4:$BJ$40,17)</f>
        <v>-</v>
      </c>
      <c r="E554" s="223"/>
      <c r="F554" s="223"/>
      <c r="G554" s="223"/>
      <c r="H554" s="223"/>
      <c r="I554" s="223"/>
      <c r="J554" s="223"/>
      <c r="K554" s="223"/>
      <c r="L554" s="223"/>
      <c r="M554" s="223"/>
      <c r="N554" s="224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  <c r="AA554" s="69"/>
      <c r="AB554" s="69"/>
      <c r="AC554" s="69"/>
      <c r="AD554" s="69"/>
      <c r="AE554" s="69"/>
      <c r="AF554" s="69"/>
      <c r="AG554" s="69"/>
      <c r="AH554" s="69"/>
      <c r="AI554" s="69"/>
      <c r="AJ554" s="69"/>
      <c r="AK554" s="69"/>
      <c r="AL554" s="69"/>
      <c r="AM554" s="69"/>
      <c r="AN554" s="69"/>
      <c r="AO554" s="69"/>
      <c r="AP554" s="69"/>
      <c r="AQ554" s="69"/>
      <c r="AR554" s="69"/>
      <c r="AS554" s="69"/>
      <c r="AT554" s="69"/>
      <c r="AU554" s="69"/>
      <c r="AV554" s="69"/>
      <c r="AW554" s="69"/>
      <c r="AX554" s="69"/>
      <c r="AY554" s="69"/>
      <c r="AZ554" s="69"/>
      <c r="BA554" s="69"/>
      <c r="BB554" s="69"/>
      <c r="BC554" s="69"/>
      <c r="BD554" s="69"/>
      <c r="BE554" s="69"/>
      <c r="BF554" s="69"/>
      <c r="BG554" s="69"/>
      <c r="BH554" s="69"/>
      <c r="BI554" s="69"/>
      <c r="BJ554" s="69"/>
      <c r="BK554" s="69"/>
      <c r="BL554" s="69"/>
      <c r="BM554" s="69"/>
      <c r="BN554" s="69"/>
      <c r="BO554" s="69"/>
      <c r="BP554" s="69"/>
      <c r="BQ554" s="69"/>
      <c r="BR554" s="69"/>
      <c r="BS554" s="69"/>
    </row>
    <row r="555" spans="1:71" ht="24" customHeight="1">
      <c r="A555" s="188">
        <v>11</v>
      </c>
      <c r="B555" s="205" t="str">
        <f>CONCATENATE(VLOOKUP($A$540,$V$4:$BJ$40,10),(VLOOKUP($A$540,$V$4:$BJ$40,10)))</f>
        <v>--</v>
      </c>
      <c r="C555" s="221"/>
      <c r="D555" s="228" t="str">
        <f>VLOOKUP($A$540,$V$4:$BJ$40,18)</f>
        <v>-</v>
      </c>
      <c r="E555" s="223"/>
      <c r="F555" s="223"/>
      <c r="G555" s="223"/>
      <c r="H555" s="223"/>
      <c r="I555" s="223"/>
      <c r="J555" s="223"/>
      <c r="K555" s="223"/>
      <c r="L555" s="223"/>
      <c r="M555" s="223"/>
      <c r="N555" s="224"/>
      <c r="O555" s="69"/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  <c r="AA555" s="69"/>
      <c r="AB555" s="69"/>
      <c r="AC555" s="69"/>
      <c r="AD555" s="69"/>
      <c r="AE555" s="69"/>
      <c r="AF555" s="69"/>
      <c r="AG555" s="69"/>
      <c r="AH555" s="69"/>
      <c r="AI555" s="69"/>
      <c r="AJ555" s="69"/>
      <c r="AK555" s="69"/>
      <c r="AL555" s="69"/>
      <c r="AM555" s="69"/>
      <c r="AN555" s="69"/>
      <c r="AO555" s="69"/>
      <c r="AP555" s="69"/>
      <c r="AQ555" s="69"/>
      <c r="AR555" s="69"/>
      <c r="AS555" s="69"/>
      <c r="AT555" s="69"/>
      <c r="AU555" s="69"/>
      <c r="AV555" s="69"/>
      <c r="AW555" s="69"/>
      <c r="AX555" s="69"/>
      <c r="AY555" s="69"/>
      <c r="AZ555" s="69"/>
      <c r="BA555" s="69"/>
      <c r="BB555" s="69"/>
      <c r="BC555" s="69"/>
      <c r="BD555" s="69"/>
      <c r="BE555" s="69"/>
      <c r="BF555" s="69"/>
      <c r="BG555" s="69"/>
      <c r="BH555" s="69"/>
      <c r="BI555" s="69"/>
      <c r="BJ555" s="69"/>
      <c r="BK555" s="69"/>
      <c r="BL555" s="69"/>
      <c r="BM555" s="69"/>
      <c r="BN555" s="69"/>
      <c r="BO555" s="69"/>
      <c r="BP555" s="69"/>
      <c r="BQ555" s="69"/>
      <c r="BR555" s="69"/>
      <c r="BS555" s="69"/>
    </row>
    <row r="556" spans="1:71" ht="24" customHeight="1">
      <c r="A556" s="188">
        <v>12</v>
      </c>
      <c r="B556" s="205" t="str">
        <f>CONCATENATE(VLOOKUP($A$540,$V$4:$BJ$40,11),(VLOOKUP($A$540,$V$4:$BJ$40,11)))</f>
        <v>--</v>
      </c>
      <c r="C556" s="221"/>
      <c r="D556" s="221" t="str">
        <f>VLOOKUP($A$540,$V$4:$BJ$40,19)</f>
        <v>-</v>
      </c>
      <c r="E556" s="223"/>
      <c r="F556" s="223"/>
      <c r="G556" s="223"/>
      <c r="H556" s="223"/>
      <c r="I556" s="223"/>
      <c r="J556" s="223"/>
      <c r="K556" s="223"/>
      <c r="L556" s="223"/>
      <c r="M556" s="223"/>
      <c r="N556" s="224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  <c r="AA556" s="69"/>
      <c r="AB556" s="69"/>
      <c r="AC556" s="69"/>
      <c r="AD556" s="69"/>
      <c r="AE556" s="69"/>
      <c r="AF556" s="69"/>
      <c r="AG556" s="69"/>
      <c r="AH556" s="69"/>
      <c r="AI556" s="69"/>
      <c r="AJ556" s="69"/>
      <c r="AK556" s="69"/>
      <c r="AL556" s="69"/>
      <c r="AM556" s="69"/>
      <c r="AN556" s="69"/>
      <c r="AO556" s="69"/>
      <c r="AP556" s="69"/>
      <c r="AQ556" s="69"/>
      <c r="AR556" s="69"/>
      <c r="AS556" s="69"/>
      <c r="AT556" s="69"/>
      <c r="AU556" s="69"/>
      <c r="AV556" s="69"/>
      <c r="AW556" s="69"/>
      <c r="AX556" s="69"/>
      <c r="AY556" s="69"/>
      <c r="AZ556" s="69"/>
      <c r="BA556" s="69"/>
      <c r="BB556" s="69"/>
      <c r="BC556" s="69"/>
      <c r="BD556" s="69"/>
      <c r="BE556" s="69"/>
      <c r="BF556" s="69"/>
      <c r="BG556" s="69"/>
      <c r="BH556" s="69"/>
      <c r="BI556" s="69"/>
      <c r="BJ556" s="69"/>
      <c r="BK556" s="69"/>
      <c r="BL556" s="69"/>
      <c r="BM556" s="69"/>
      <c r="BN556" s="69"/>
      <c r="BO556" s="69"/>
      <c r="BP556" s="69"/>
      <c r="BQ556" s="69"/>
      <c r="BR556" s="69"/>
      <c r="BS556" s="69"/>
    </row>
    <row r="557" spans="1:71" ht="24" customHeight="1">
      <c r="A557" s="188">
        <v>13</v>
      </c>
      <c r="B557" s="205" t="str">
        <f>CONCATENATE(VLOOKUP($A$540,$V$4:$BJ$40,12),(VLOOKUP($A$540,$V$4:$BJ$40,12)))</f>
        <v>--</v>
      </c>
      <c r="C557" s="221"/>
      <c r="D557" s="221" t="str">
        <f>VLOOKUP($A$540,$V$4:$BJ$40,20)</f>
        <v>-</v>
      </c>
      <c r="E557" s="223"/>
      <c r="F557" s="223"/>
      <c r="G557" s="223"/>
      <c r="H557" s="223"/>
      <c r="I557" s="223"/>
      <c r="J557" s="223"/>
      <c r="K557" s="223"/>
      <c r="L557" s="223"/>
      <c r="M557" s="223"/>
      <c r="N557" s="224"/>
      <c r="O557" s="69"/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  <c r="AA557" s="69"/>
      <c r="AB557" s="69"/>
      <c r="AC557" s="69"/>
      <c r="AD557" s="69"/>
      <c r="AE557" s="69"/>
      <c r="AF557" s="69"/>
      <c r="AG557" s="69"/>
      <c r="AH557" s="69"/>
      <c r="AI557" s="69"/>
      <c r="AJ557" s="69"/>
      <c r="AK557" s="69"/>
      <c r="AL557" s="69"/>
      <c r="AM557" s="69"/>
      <c r="AN557" s="69"/>
      <c r="AO557" s="69"/>
      <c r="AP557" s="69"/>
      <c r="AQ557" s="69"/>
      <c r="AR557" s="69"/>
      <c r="AS557" s="69"/>
      <c r="AT557" s="69"/>
      <c r="AU557" s="69"/>
      <c r="AV557" s="69"/>
      <c r="AW557" s="69"/>
      <c r="AX557" s="69"/>
      <c r="AY557" s="69"/>
      <c r="AZ557" s="69"/>
      <c r="BA557" s="69"/>
      <c r="BB557" s="69"/>
      <c r="BC557" s="69"/>
      <c r="BD557" s="69"/>
      <c r="BE557" s="69"/>
      <c r="BF557" s="69"/>
      <c r="BG557" s="69"/>
      <c r="BH557" s="69"/>
      <c r="BI557" s="69"/>
      <c r="BJ557" s="69"/>
      <c r="BK557" s="69"/>
      <c r="BL557" s="69"/>
      <c r="BM557" s="69"/>
      <c r="BN557" s="69"/>
      <c r="BO557" s="69"/>
      <c r="BP557" s="69"/>
      <c r="BQ557" s="69"/>
      <c r="BR557" s="69"/>
      <c r="BS557" s="69"/>
    </row>
    <row r="558" spans="1:71" ht="24" customHeight="1">
      <c r="A558" s="188">
        <v>14</v>
      </c>
      <c r="B558" s="205" t="str">
        <f>CONCATENATE(VLOOKUP($A$540,$V$4:$BJ$40,13),(VLOOKUP($A$540,$V$4:$BJ$40,13)))</f>
        <v>--</v>
      </c>
      <c r="C558" s="221"/>
      <c r="D558" s="221" t="str">
        <f>VLOOKUP($A$540,$V$4:$BJ$40,21)</f>
        <v>-</v>
      </c>
      <c r="E558" s="223"/>
      <c r="F558" s="223"/>
      <c r="G558" s="223"/>
      <c r="H558" s="223"/>
      <c r="I558" s="223"/>
      <c r="J558" s="223"/>
      <c r="K558" s="223"/>
      <c r="L558" s="223"/>
      <c r="M558" s="223"/>
      <c r="N558" s="224"/>
      <c r="O558" s="69"/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  <c r="AA558" s="69"/>
      <c r="AB558" s="69"/>
      <c r="AC558" s="69"/>
      <c r="AD558" s="69"/>
      <c r="AE558" s="69"/>
      <c r="AF558" s="69"/>
      <c r="AG558" s="69"/>
      <c r="AH558" s="69"/>
      <c r="AI558" s="69"/>
      <c r="AJ558" s="69"/>
      <c r="AK558" s="69"/>
      <c r="AL558" s="69"/>
      <c r="AM558" s="69"/>
      <c r="AN558" s="69"/>
      <c r="AO558" s="69"/>
      <c r="AP558" s="69"/>
      <c r="AQ558" s="69"/>
      <c r="AR558" s="69"/>
      <c r="AS558" s="69"/>
      <c r="AT558" s="69"/>
      <c r="AU558" s="69"/>
      <c r="AV558" s="69"/>
      <c r="AW558" s="69"/>
      <c r="AX558" s="69"/>
      <c r="AY558" s="69"/>
      <c r="AZ558" s="69"/>
      <c r="BA558" s="69"/>
      <c r="BB558" s="69"/>
      <c r="BC558" s="69"/>
      <c r="BD558" s="69"/>
      <c r="BE558" s="69"/>
      <c r="BF558" s="69"/>
      <c r="BG558" s="69"/>
      <c r="BH558" s="69"/>
      <c r="BI558" s="69"/>
      <c r="BJ558" s="69"/>
      <c r="BK558" s="69"/>
      <c r="BL558" s="69"/>
      <c r="BM558" s="69"/>
      <c r="BN558" s="69"/>
      <c r="BO558" s="69"/>
      <c r="BP558" s="69"/>
      <c r="BQ558" s="69"/>
      <c r="BR558" s="69"/>
      <c r="BS558" s="69"/>
    </row>
    <row r="559" spans="1:71" ht="24" customHeight="1">
      <c r="A559" s="188">
        <v>15</v>
      </c>
      <c r="B559" s="230" t="str">
        <f>CONCATENATE(VLOOKUP($A$540,$V$4:$BJ$40,14),(VLOOKUP($A$540,$V$4:$BJ$40,14)))</f>
        <v>--</v>
      </c>
      <c r="C559" s="221"/>
      <c r="D559" s="222" t="str">
        <f>VLOOKUP($A$540,$V$4:$BJ$40,22)</f>
        <v>-</v>
      </c>
      <c r="E559" s="223"/>
      <c r="F559" s="223"/>
      <c r="G559" s="223"/>
      <c r="H559" s="223"/>
      <c r="I559" s="223"/>
      <c r="J559" s="223"/>
      <c r="K559" s="223"/>
      <c r="L559" s="223"/>
      <c r="M559" s="223"/>
      <c r="N559" s="224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  <c r="AA559" s="69"/>
      <c r="AB559" s="69"/>
      <c r="AC559" s="69"/>
      <c r="AD559" s="69"/>
      <c r="AE559" s="69"/>
      <c r="AF559" s="69"/>
      <c r="AG559" s="69"/>
      <c r="AH559" s="69"/>
      <c r="AI559" s="69"/>
      <c r="AJ559" s="69"/>
      <c r="AK559" s="69"/>
      <c r="AL559" s="69"/>
      <c r="AM559" s="69"/>
      <c r="AN559" s="69"/>
      <c r="AO559" s="69"/>
      <c r="AP559" s="69"/>
      <c r="AQ559" s="69"/>
      <c r="AR559" s="69"/>
      <c r="AS559" s="69"/>
      <c r="AT559" s="69"/>
      <c r="AU559" s="69"/>
      <c r="AV559" s="69"/>
      <c r="AW559" s="69"/>
      <c r="AX559" s="69"/>
      <c r="AY559" s="69"/>
      <c r="AZ559" s="69"/>
      <c r="BA559" s="69"/>
      <c r="BB559" s="69"/>
      <c r="BC559" s="69"/>
      <c r="BD559" s="69"/>
      <c r="BE559" s="69"/>
      <c r="BF559" s="69"/>
      <c r="BG559" s="69"/>
      <c r="BH559" s="69"/>
      <c r="BI559" s="69"/>
      <c r="BJ559" s="69"/>
      <c r="BK559" s="69"/>
      <c r="BL559" s="69"/>
      <c r="BM559" s="69"/>
      <c r="BN559" s="69"/>
      <c r="BO559" s="69"/>
      <c r="BP559" s="69"/>
      <c r="BQ559" s="69"/>
      <c r="BR559" s="69"/>
      <c r="BS559" s="69"/>
    </row>
    <row r="560" spans="1:71" ht="24" customHeight="1">
      <c r="A560" s="188">
        <v>16</v>
      </c>
      <c r="B560" s="230" t="str">
        <f>CONCATENATE(VLOOKUP($A$540,$V$4:$BJ$40,15),(VLOOKUP($A$540,$V$4:$BJ$40,15)))</f>
        <v>--</v>
      </c>
      <c r="C560" s="221"/>
      <c r="D560" s="222" t="str">
        <f>VLOOKUP($A$540,$V$4:$BJ$40,23)</f>
        <v>-</v>
      </c>
      <c r="E560" s="223"/>
      <c r="F560" s="223"/>
      <c r="G560" s="223"/>
      <c r="H560" s="223"/>
      <c r="I560" s="223"/>
      <c r="J560" s="223"/>
      <c r="K560" s="223"/>
      <c r="L560" s="223"/>
      <c r="M560" s="223"/>
      <c r="N560" s="224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  <c r="AA560" s="69"/>
      <c r="AB560" s="69"/>
      <c r="AC560" s="69"/>
      <c r="AD560" s="69"/>
      <c r="AE560" s="69"/>
      <c r="AF560" s="69"/>
      <c r="AG560" s="69"/>
      <c r="AH560" s="69"/>
      <c r="AI560" s="69"/>
      <c r="AJ560" s="69"/>
      <c r="AK560" s="69"/>
      <c r="AL560" s="69"/>
      <c r="AM560" s="69"/>
      <c r="AN560" s="69"/>
      <c r="AO560" s="69"/>
      <c r="AP560" s="69"/>
      <c r="AQ560" s="69"/>
      <c r="AR560" s="69"/>
      <c r="AS560" s="69"/>
      <c r="AT560" s="69"/>
      <c r="AU560" s="69"/>
      <c r="AV560" s="69"/>
      <c r="AW560" s="69"/>
      <c r="AX560" s="69"/>
      <c r="AY560" s="69"/>
      <c r="AZ560" s="69"/>
      <c r="BA560" s="69"/>
      <c r="BB560" s="69"/>
      <c r="BC560" s="69"/>
      <c r="BD560" s="69"/>
      <c r="BE560" s="69"/>
      <c r="BF560" s="69"/>
      <c r="BG560" s="69"/>
      <c r="BH560" s="69"/>
      <c r="BI560" s="69"/>
      <c r="BJ560" s="69"/>
      <c r="BK560" s="69"/>
      <c r="BL560" s="69"/>
      <c r="BM560" s="69"/>
      <c r="BN560" s="69"/>
      <c r="BO560" s="69"/>
      <c r="BP560" s="69"/>
      <c r="BQ560" s="69"/>
      <c r="BR560" s="69"/>
      <c r="BS560" s="69"/>
    </row>
    <row r="561" spans="1:71" ht="24" customHeight="1">
      <c r="A561" s="188">
        <v>17</v>
      </c>
      <c r="B561" s="230"/>
      <c r="C561" s="221"/>
      <c r="D561" s="222"/>
      <c r="E561" s="223"/>
      <c r="F561" s="223"/>
      <c r="G561" s="223"/>
      <c r="H561" s="223"/>
      <c r="I561" s="223"/>
      <c r="J561" s="223"/>
      <c r="K561" s="223"/>
      <c r="L561" s="223"/>
      <c r="M561" s="223"/>
      <c r="N561" s="224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  <c r="AA561" s="69"/>
      <c r="AB561" s="69"/>
      <c r="AC561" s="69"/>
      <c r="AD561" s="69"/>
      <c r="AE561" s="69"/>
      <c r="AF561" s="69"/>
      <c r="AG561" s="69"/>
      <c r="AH561" s="69"/>
      <c r="AI561" s="69"/>
      <c r="AJ561" s="69"/>
      <c r="AK561" s="69"/>
      <c r="AL561" s="69"/>
      <c r="AM561" s="69"/>
      <c r="AN561" s="69"/>
      <c r="AO561" s="69"/>
      <c r="AP561" s="69"/>
      <c r="AQ561" s="69"/>
      <c r="AR561" s="69"/>
      <c r="AS561" s="69"/>
      <c r="AT561" s="69"/>
      <c r="AU561" s="69"/>
      <c r="AV561" s="69"/>
      <c r="AW561" s="69"/>
      <c r="AX561" s="69"/>
      <c r="AY561" s="69"/>
      <c r="AZ561" s="69"/>
      <c r="BA561" s="69"/>
      <c r="BB561" s="69"/>
      <c r="BC561" s="69"/>
      <c r="BD561" s="69"/>
      <c r="BE561" s="69"/>
      <c r="BF561" s="69"/>
      <c r="BG561" s="69"/>
      <c r="BH561" s="69"/>
      <c r="BI561" s="69"/>
      <c r="BJ561" s="69"/>
      <c r="BK561" s="69"/>
      <c r="BL561" s="69"/>
      <c r="BM561" s="69"/>
      <c r="BN561" s="69"/>
      <c r="BO561" s="69"/>
      <c r="BP561" s="69"/>
      <c r="BQ561" s="69"/>
      <c r="BR561" s="69"/>
      <c r="BS561" s="69"/>
    </row>
    <row r="562" spans="1:71" s="363" customFormat="1" ht="24" customHeight="1">
      <c r="A562" s="188">
        <v>18</v>
      </c>
      <c r="B562" s="230"/>
      <c r="C562" s="221"/>
      <c r="D562" s="222"/>
      <c r="E562" s="450"/>
      <c r="F562" s="450"/>
      <c r="G562" s="450"/>
      <c r="H562" s="450"/>
      <c r="I562" s="450"/>
      <c r="J562" s="450"/>
      <c r="K562" s="450"/>
      <c r="L562" s="450"/>
      <c r="M562" s="450"/>
      <c r="N562" s="451"/>
      <c r="O562" s="69"/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  <c r="AA562" s="69"/>
      <c r="AB562" s="69"/>
      <c r="AC562" s="69"/>
      <c r="AD562" s="69"/>
      <c r="AE562" s="69"/>
      <c r="AF562" s="69"/>
      <c r="AG562" s="69"/>
      <c r="AH562" s="69"/>
      <c r="AI562" s="69"/>
      <c r="AJ562" s="69"/>
      <c r="AK562" s="69"/>
      <c r="AL562" s="69"/>
      <c r="AM562" s="69"/>
      <c r="AN562" s="69"/>
      <c r="AO562" s="69"/>
      <c r="AP562" s="69"/>
      <c r="AQ562" s="69"/>
      <c r="AR562" s="69"/>
      <c r="AS562" s="69"/>
      <c r="AT562" s="69"/>
      <c r="AU562" s="69"/>
      <c r="AV562" s="69"/>
      <c r="AW562" s="69"/>
      <c r="AX562" s="69"/>
      <c r="AY562" s="69"/>
      <c r="AZ562" s="69"/>
      <c r="BA562" s="69"/>
      <c r="BB562" s="69"/>
      <c r="BC562" s="69"/>
      <c r="BD562" s="69"/>
      <c r="BE562" s="69"/>
      <c r="BF562" s="69"/>
      <c r="BG562" s="69"/>
      <c r="BH562" s="69"/>
      <c r="BI562" s="69"/>
      <c r="BJ562" s="69"/>
      <c r="BK562" s="69"/>
      <c r="BL562" s="69"/>
      <c r="BM562" s="69"/>
      <c r="BN562" s="69"/>
      <c r="BO562" s="69"/>
      <c r="BP562" s="69"/>
      <c r="BQ562" s="69"/>
      <c r="BR562" s="69"/>
      <c r="BS562" s="69"/>
    </row>
    <row r="563" spans="1:71" s="363" customFormat="1" ht="24" customHeight="1">
      <c r="A563" s="188">
        <v>19</v>
      </c>
      <c r="B563" s="230"/>
      <c r="C563" s="221"/>
      <c r="D563" s="222"/>
      <c r="E563" s="450"/>
      <c r="F563" s="450"/>
      <c r="G563" s="450"/>
      <c r="H563" s="450"/>
      <c r="I563" s="450"/>
      <c r="J563" s="450"/>
      <c r="K563" s="450"/>
      <c r="L563" s="450"/>
      <c r="M563" s="450"/>
      <c r="N563" s="451"/>
      <c r="O563" s="69"/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  <c r="AA563" s="69"/>
      <c r="AB563" s="69"/>
      <c r="AC563" s="69"/>
      <c r="AD563" s="69"/>
      <c r="AE563" s="69"/>
      <c r="AF563" s="69"/>
      <c r="AG563" s="69"/>
      <c r="AH563" s="69"/>
      <c r="AI563" s="69"/>
      <c r="AJ563" s="69"/>
      <c r="AK563" s="69"/>
      <c r="AL563" s="69"/>
      <c r="AM563" s="69"/>
      <c r="AN563" s="69"/>
      <c r="AO563" s="69"/>
      <c r="AP563" s="69"/>
      <c r="AQ563" s="69"/>
      <c r="AR563" s="69"/>
      <c r="AS563" s="69"/>
      <c r="AT563" s="69"/>
      <c r="AU563" s="69"/>
      <c r="AV563" s="69"/>
      <c r="AW563" s="69"/>
      <c r="AX563" s="69"/>
      <c r="AY563" s="69"/>
      <c r="AZ563" s="69"/>
      <c r="BA563" s="69"/>
      <c r="BB563" s="69"/>
      <c r="BC563" s="69"/>
      <c r="BD563" s="69"/>
      <c r="BE563" s="69"/>
      <c r="BF563" s="69"/>
      <c r="BG563" s="69"/>
      <c r="BH563" s="69"/>
      <c r="BI563" s="69"/>
      <c r="BJ563" s="69"/>
      <c r="BK563" s="69"/>
      <c r="BL563" s="69"/>
      <c r="BM563" s="69"/>
      <c r="BN563" s="69"/>
      <c r="BO563" s="69"/>
      <c r="BP563" s="69"/>
      <c r="BQ563" s="69"/>
      <c r="BR563" s="69"/>
      <c r="BS563" s="69"/>
    </row>
    <row r="564" spans="1:71" s="363" customFormat="1" ht="24" customHeight="1">
      <c r="A564" s="188">
        <v>20</v>
      </c>
      <c r="B564" s="230"/>
      <c r="C564" s="221"/>
      <c r="D564" s="222"/>
      <c r="E564" s="450"/>
      <c r="F564" s="450"/>
      <c r="G564" s="450"/>
      <c r="H564" s="450"/>
      <c r="I564" s="450"/>
      <c r="J564" s="450"/>
      <c r="K564" s="450"/>
      <c r="L564" s="450"/>
      <c r="M564" s="450"/>
      <c r="N564" s="451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  <c r="AA564" s="69"/>
      <c r="AB564" s="69"/>
      <c r="AC564" s="69"/>
      <c r="AD564" s="69"/>
      <c r="AE564" s="69"/>
      <c r="AF564" s="69"/>
      <c r="AG564" s="69"/>
      <c r="AH564" s="69"/>
      <c r="AI564" s="69"/>
      <c r="AJ564" s="69"/>
      <c r="AK564" s="69"/>
      <c r="AL564" s="69"/>
      <c r="AM564" s="69"/>
      <c r="AN564" s="69"/>
      <c r="AO564" s="69"/>
      <c r="AP564" s="69"/>
      <c r="AQ564" s="69"/>
      <c r="AR564" s="69"/>
      <c r="AS564" s="69"/>
      <c r="AT564" s="69"/>
      <c r="AU564" s="69"/>
      <c r="AV564" s="69"/>
      <c r="AW564" s="69"/>
      <c r="AX564" s="69"/>
      <c r="AY564" s="69"/>
      <c r="AZ564" s="69"/>
      <c r="BA564" s="69"/>
      <c r="BB564" s="69"/>
      <c r="BC564" s="69"/>
      <c r="BD564" s="69"/>
      <c r="BE564" s="69"/>
      <c r="BF564" s="69"/>
      <c r="BG564" s="69"/>
      <c r="BH564" s="69"/>
      <c r="BI564" s="69"/>
      <c r="BJ564" s="69"/>
      <c r="BK564" s="69"/>
      <c r="BL564" s="69"/>
      <c r="BM564" s="69"/>
      <c r="BN564" s="69"/>
      <c r="BO564" s="69"/>
      <c r="BP564" s="69"/>
      <c r="BQ564" s="69"/>
      <c r="BR564" s="69"/>
      <c r="BS564" s="69"/>
    </row>
    <row r="565" spans="1:71" s="363" customFormat="1" ht="24" customHeight="1">
      <c r="A565" s="188">
        <v>21</v>
      </c>
      <c r="B565" s="230"/>
      <c r="C565" s="221"/>
      <c r="D565" s="222"/>
      <c r="E565" s="450"/>
      <c r="F565" s="450"/>
      <c r="G565" s="450"/>
      <c r="H565" s="450"/>
      <c r="I565" s="450"/>
      <c r="J565" s="450"/>
      <c r="K565" s="450"/>
      <c r="L565" s="450"/>
      <c r="M565" s="450"/>
      <c r="N565" s="451"/>
      <c r="O565" s="69"/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  <c r="AA565" s="69"/>
      <c r="AB565" s="69"/>
      <c r="AC565" s="69"/>
      <c r="AD565" s="69"/>
      <c r="AE565" s="69"/>
      <c r="AF565" s="69"/>
      <c r="AG565" s="69"/>
      <c r="AH565" s="69"/>
      <c r="AI565" s="69"/>
      <c r="AJ565" s="69"/>
      <c r="AK565" s="69"/>
      <c r="AL565" s="69"/>
      <c r="AM565" s="69"/>
      <c r="AN565" s="69"/>
      <c r="AO565" s="69"/>
      <c r="AP565" s="69"/>
      <c r="AQ565" s="69"/>
      <c r="AR565" s="69"/>
      <c r="AS565" s="69"/>
      <c r="AT565" s="69"/>
      <c r="AU565" s="69"/>
      <c r="AV565" s="69"/>
      <c r="AW565" s="69"/>
      <c r="AX565" s="69"/>
      <c r="AY565" s="69"/>
      <c r="AZ565" s="69"/>
      <c r="BA565" s="69"/>
      <c r="BB565" s="69"/>
      <c r="BC565" s="69"/>
      <c r="BD565" s="69"/>
      <c r="BE565" s="69"/>
      <c r="BF565" s="69"/>
      <c r="BG565" s="69"/>
      <c r="BH565" s="69"/>
      <c r="BI565" s="69"/>
      <c r="BJ565" s="69"/>
      <c r="BK565" s="69"/>
      <c r="BL565" s="69"/>
      <c r="BM565" s="69"/>
      <c r="BN565" s="69"/>
      <c r="BO565" s="69"/>
      <c r="BP565" s="69"/>
      <c r="BQ565" s="69"/>
      <c r="BR565" s="69"/>
      <c r="BS565" s="69"/>
    </row>
    <row r="566" spans="1:71" s="363" customFormat="1" ht="24" customHeight="1">
      <c r="A566" s="188">
        <v>22</v>
      </c>
      <c r="B566" s="230"/>
      <c r="C566" s="221"/>
      <c r="D566" s="222"/>
      <c r="E566" s="450"/>
      <c r="F566" s="450"/>
      <c r="G566" s="450"/>
      <c r="H566" s="450"/>
      <c r="I566" s="450"/>
      <c r="J566" s="450"/>
      <c r="K566" s="450"/>
      <c r="L566" s="450"/>
      <c r="M566" s="450"/>
      <c r="N566" s="451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  <c r="AA566" s="69"/>
      <c r="AB566" s="69"/>
      <c r="AC566" s="69"/>
      <c r="AD566" s="69"/>
      <c r="AE566" s="69"/>
      <c r="AF566" s="69"/>
      <c r="AG566" s="69"/>
      <c r="AH566" s="69"/>
      <c r="AI566" s="69"/>
      <c r="AJ566" s="69"/>
      <c r="AK566" s="69"/>
      <c r="AL566" s="69"/>
      <c r="AM566" s="69"/>
      <c r="AN566" s="69"/>
      <c r="AO566" s="69"/>
      <c r="AP566" s="69"/>
      <c r="AQ566" s="69"/>
      <c r="AR566" s="69"/>
      <c r="AS566" s="69"/>
      <c r="AT566" s="69"/>
      <c r="AU566" s="69"/>
      <c r="AV566" s="69"/>
      <c r="AW566" s="69"/>
      <c r="AX566" s="69"/>
      <c r="AY566" s="69"/>
      <c r="AZ566" s="69"/>
      <c r="BA566" s="69"/>
      <c r="BB566" s="69"/>
      <c r="BC566" s="69"/>
      <c r="BD566" s="69"/>
      <c r="BE566" s="69"/>
      <c r="BF566" s="69"/>
      <c r="BG566" s="69"/>
      <c r="BH566" s="69"/>
      <c r="BI566" s="69"/>
      <c r="BJ566" s="69"/>
      <c r="BK566" s="69"/>
      <c r="BL566" s="69"/>
      <c r="BM566" s="69"/>
      <c r="BN566" s="69"/>
      <c r="BO566" s="69"/>
      <c r="BP566" s="69"/>
      <c r="BQ566" s="69"/>
      <c r="BR566" s="69"/>
      <c r="BS566" s="69"/>
    </row>
    <row r="567" spans="1:71" ht="24" customHeight="1">
      <c r="A567" s="188">
        <v>23</v>
      </c>
      <c r="B567" s="230"/>
      <c r="C567" s="221"/>
      <c r="D567" s="222"/>
      <c r="E567" s="223"/>
      <c r="F567" s="223"/>
      <c r="G567" s="223"/>
      <c r="H567" s="223"/>
      <c r="I567" s="223"/>
      <c r="J567" s="223"/>
      <c r="K567" s="223"/>
      <c r="L567" s="223"/>
      <c r="M567" s="223"/>
      <c r="N567" s="224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  <c r="AA567" s="69"/>
      <c r="AB567" s="69"/>
      <c r="AC567" s="69"/>
      <c r="AD567" s="69"/>
      <c r="AE567" s="69"/>
      <c r="AF567" s="69"/>
      <c r="AG567" s="69"/>
      <c r="AH567" s="69"/>
      <c r="AI567" s="69"/>
      <c r="AJ567" s="69"/>
      <c r="AK567" s="69"/>
      <c r="AL567" s="69"/>
      <c r="AM567" s="69"/>
      <c r="AN567" s="69"/>
      <c r="AO567" s="69"/>
      <c r="AP567" s="69"/>
      <c r="AQ567" s="69"/>
      <c r="AR567" s="69"/>
      <c r="AS567" s="69"/>
      <c r="AT567" s="69"/>
      <c r="AU567" s="69"/>
      <c r="AV567" s="69"/>
      <c r="AW567" s="69"/>
      <c r="AX567" s="69"/>
      <c r="AY567" s="69"/>
      <c r="AZ567" s="69"/>
      <c r="BA567" s="69"/>
      <c r="BB567" s="69"/>
      <c r="BC567" s="69"/>
      <c r="BD567" s="69"/>
      <c r="BE567" s="69"/>
      <c r="BF567" s="69"/>
      <c r="BG567" s="69"/>
      <c r="BH567" s="69"/>
      <c r="BI567" s="69"/>
      <c r="BJ567" s="69"/>
      <c r="BK567" s="69"/>
      <c r="BL567" s="69"/>
      <c r="BM567" s="69"/>
      <c r="BN567" s="69"/>
      <c r="BO567" s="69"/>
      <c r="BP567" s="69"/>
      <c r="BQ567" s="69"/>
      <c r="BR567" s="69"/>
      <c r="BS567" s="69"/>
    </row>
    <row r="568" spans="1:71" ht="24" customHeight="1">
      <c r="A568" s="188">
        <v>24</v>
      </c>
      <c r="B568" s="230"/>
      <c r="C568" s="221"/>
      <c r="D568" s="222"/>
      <c r="E568" s="223"/>
      <c r="F568" s="223"/>
      <c r="G568" s="223"/>
      <c r="H568" s="223"/>
      <c r="I568" s="223"/>
      <c r="J568" s="223"/>
      <c r="K568" s="223"/>
      <c r="L568" s="223"/>
      <c r="M568" s="223"/>
      <c r="N568" s="224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  <c r="AA568" s="69"/>
      <c r="AB568" s="69"/>
      <c r="AC568" s="69"/>
      <c r="AD568" s="69"/>
      <c r="AE568" s="69"/>
      <c r="AF568" s="69"/>
      <c r="AG568" s="69"/>
      <c r="AH568" s="69"/>
      <c r="AI568" s="69"/>
      <c r="AJ568" s="69"/>
      <c r="AK568" s="69"/>
      <c r="AL568" s="69"/>
      <c r="AM568" s="69"/>
      <c r="AN568" s="69"/>
      <c r="AO568" s="69"/>
      <c r="AP568" s="69"/>
      <c r="AQ568" s="69"/>
      <c r="AR568" s="69"/>
      <c r="AS568" s="69"/>
      <c r="AT568" s="69"/>
      <c r="AU568" s="69"/>
      <c r="AV568" s="69"/>
      <c r="AW568" s="69"/>
      <c r="AX568" s="69"/>
      <c r="AY568" s="69"/>
      <c r="AZ568" s="69"/>
      <c r="BA568" s="69"/>
      <c r="BB568" s="69"/>
      <c r="BC568" s="69"/>
      <c r="BD568" s="69"/>
      <c r="BE568" s="69"/>
      <c r="BF568" s="69"/>
      <c r="BG568" s="69"/>
      <c r="BH568" s="69"/>
      <c r="BI568" s="69"/>
      <c r="BJ568" s="69"/>
      <c r="BK568" s="69"/>
      <c r="BL568" s="69"/>
      <c r="BM568" s="69"/>
      <c r="BN568" s="69"/>
      <c r="BO568" s="69"/>
      <c r="BP568" s="69"/>
      <c r="BQ568" s="69"/>
      <c r="BR568" s="69"/>
      <c r="BS568" s="69"/>
    </row>
    <row r="569" spans="1:71" ht="24" customHeight="1" thickBot="1">
      <c r="A569" s="188">
        <v>25</v>
      </c>
      <c r="B569" s="231"/>
      <c r="C569" s="232"/>
      <c r="D569" s="233"/>
      <c r="E569" s="234"/>
      <c r="F569" s="234"/>
      <c r="G569" s="234"/>
      <c r="H569" s="234"/>
      <c r="I569" s="234"/>
      <c r="J569" s="234"/>
      <c r="K569" s="234"/>
      <c r="L569" s="234"/>
      <c r="M569" s="234"/>
      <c r="N569" s="235"/>
      <c r="O569" s="69"/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  <c r="AA569" s="69"/>
      <c r="AB569" s="69"/>
      <c r="AC569" s="69"/>
      <c r="AD569" s="69"/>
      <c r="AE569" s="69"/>
      <c r="AF569" s="69"/>
      <c r="AG569" s="69"/>
      <c r="AH569" s="69"/>
      <c r="AI569" s="69"/>
      <c r="AJ569" s="69"/>
      <c r="AK569" s="69"/>
      <c r="AL569" s="69"/>
      <c r="AM569" s="69"/>
      <c r="AN569" s="69"/>
      <c r="AO569" s="69"/>
      <c r="AP569" s="69"/>
      <c r="AQ569" s="69"/>
      <c r="AR569" s="69"/>
      <c r="AS569" s="69"/>
      <c r="AT569" s="69"/>
      <c r="AU569" s="69"/>
      <c r="AV569" s="69"/>
      <c r="AW569" s="69"/>
      <c r="AX569" s="69"/>
      <c r="AY569" s="69"/>
      <c r="AZ569" s="69"/>
      <c r="BA569" s="69"/>
      <c r="BB569" s="69"/>
      <c r="BC569" s="69"/>
      <c r="BD569" s="69"/>
      <c r="BE569" s="69"/>
      <c r="BF569" s="69"/>
      <c r="BG569" s="69"/>
      <c r="BH569" s="69"/>
      <c r="BI569" s="69"/>
      <c r="BJ569" s="69"/>
      <c r="BK569" s="69"/>
      <c r="BL569" s="69"/>
      <c r="BM569" s="69"/>
      <c r="BN569" s="69"/>
      <c r="BO569" s="69"/>
      <c r="BP569" s="69"/>
      <c r="BQ569" s="69"/>
      <c r="BR569" s="69"/>
      <c r="BS569" s="69"/>
    </row>
    <row r="570" spans="1:71" ht="24" customHeight="1" thickBot="1">
      <c r="A570" s="191"/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  <c r="AA570" s="69"/>
      <c r="AB570" s="69"/>
      <c r="AC570" s="69"/>
      <c r="AD570" s="69"/>
      <c r="AE570" s="69"/>
      <c r="AF570" s="69"/>
      <c r="AG570" s="69"/>
      <c r="AH570" s="69"/>
      <c r="AI570" s="69"/>
      <c r="AJ570" s="69"/>
      <c r="AK570" s="69"/>
      <c r="AL570" s="69"/>
      <c r="AM570" s="69"/>
      <c r="AN570" s="69"/>
      <c r="AO570" s="69"/>
      <c r="AP570" s="69"/>
      <c r="AQ570" s="69"/>
      <c r="AR570" s="69"/>
      <c r="AS570" s="69"/>
      <c r="AT570" s="69"/>
      <c r="AU570" s="69"/>
      <c r="AV570" s="69"/>
      <c r="AW570" s="69"/>
      <c r="AX570" s="69"/>
      <c r="AY570" s="69"/>
      <c r="AZ570" s="69"/>
      <c r="BA570" s="69"/>
      <c r="BB570" s="69"/>
      <c r="BC570" s="69"/>
      <c r="BD570" s="69"/>
      <c r="BE570" s="69"/>
      <c r="BF570" s="69"/>
      <c r="BG570" s="69"/>
      <c r="BH570" s="69"/>
      <c r="BI570" s="69"/>
      <c r="BJ570" s="69"/>
      <c r="BK570" s="69"/>
      <c r="BL570" s="69"/>
      <c r="BM570" s="69"/>
      <c r="BN570" s="69"/>
      <c r="BO570" s="69"/>
      <c r="BP570" s="69"/>
      <c r="BQ570" s="69"/>
      <c r="BR570" s="69"/>
      <c r="BS570" s="69"/>
    </row>
    <row r="571" spans="1:71" ht="24" customHeight="1">
      <c r="A571" s="192" t="s">
        <v>48</v>
      </c>
      <c r="B571" s="236"/>
      <c r="C571" s="236"/>
      <c r="D571" s="236"/>
      <c r="E571" s="236"/>
      <c r="F571" s="237"/>
      <c r="G571" s="567" t="s">
        <v>49</v>
      </c>
      <c r="H571" s="568"/>
      <c r="I571" s="568"/>
      <c r="J571" s="568"/>
      <c r="K571" s="568"/>
      <c r="L571" s="568"/>
      <c r="M571" s="568"/>
      <c r="N571" s="56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  <c r="AA571" s="69"/>
      <c r="AB571" s="69"/>
      <c r="AC571" s="69"/>
      <c r="AD571" s="69"/>
      <c r="AE571" s="69"/>
      <c r="AF571" s="69"/>
      <c r="AG571" s="69"/>
      <c r="AH571" s="69"/>
      <c r="AI571" s="69"/>
      <c r="AJ571" s="69"/>
      <c r="AK571" s="69"/>
      <c r="AL571" s="69"/>
      <c r="AM571" s="69"/>
      <c r="AN571" s="69"/>
      <c r="AO571" s="69"/>
      <c r="AP571" s="69"/>
      <c r="AQ571" s="69"/>
      <c r="AR571" s="69"/>
      <c r="AS571" s="69"/>
      <c r="AT571" s="69"/>
      <c r="AU571" s="69"/>
      <c r="AV571" s="69"/>
      <c r="AW571" s="69"/>
      <c r="AX571" s="69"/>
      <c r="AY571" s="69"/>
      <c r="AZ571" s="69"/>
      <c r="BA571" s="69"/>
      <c r="BB571" s="69"/>
      <c r="BC571" s="69"/>
      <c r="BD571" s="69"/>
      <c r="BE571" s="69"/>
      <c r="BF571" s="69"/>
      <c r="BG571" s="69"/>
      <c r="BH571" s="69"/>
      <c r="BI571" s="69"/>
      <c r="BJ571" s="69"/>
      <c r="BK571" s="69"/>
      <c r="BL571" s="69"/>
      <c r="BM571" s="69"/>
      <c r="BN571" s="69"/>
      <c r="BO571" s="69"/>
      <c r="BP571" s="69"/>
      <c r="BQ571" s="69"/>
      <c r="BR571" s="69"/>
      <c r="BS571" s="69"/>
    </row>
    <row r="572" spans="1:71" ht="24" customHeight="1">
      <c r="A572" s="193" t="s">
        <v>51</v>
      </c>
      <c r="B572" s="240" t="s">
        <v>21</v>
      </c>
      <c r="C572" s="241" t="s">
        <v>22</v>
      </c>
      <c r="D572" s="241" t="s">
        <v>23</v>
      </c>
      <c r="E572" s="242" t="s">
        <v>52</v>
      </c>
      <c r="F572" s="243"/>
      <c r="G572" s="244" t="s">
        <v>51</v>
      </c>
      <c r="H572" s="240" t="s">
        <v>53</v>
      </c>
      <c r="I572" s="544" t="s">
        <v>22</v>
      </c>
      <c r="J572" s="545"/>
      <c r="K572" s="546"/>
      <c r="L572" s="547" t="s">
        <v>23</v>
      </c>
      <c r="M572" s="548"/>
      <c r="N572" s="245" t="s">
        <v>52</v>
      </c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  <c r="AA572" s="69"/>
      <c r="AB572" s="69"/>
      <c r="AC572" s="69"/>
      <c r="AD572" s="69"/>
      <c r="AE572" s="69"/>
      <c r="AF572" s="69"/>
      <c r="AG572" s="69"/>
      <c r="AH572" s="69"/>
      <c r="AI572" s="69"/>
      <c r="AJ572" s="69"/>
      <c r="AK572" s="69"/>
      <c r="AL572" s="69"/>
      <c r="AM572" s="69"/>
      <c r="AN572" s="69"/>
      <c r="AO572" s="69"/>
      <c r="AP572" s="69"/>
      <c r="AQ572" s="69"/>
      <c r="AR572" s="69"/>
      <c r="AS572" s="69"/>
      <c r="AT572" s="69"/>
      <c r="AU572" s="69"/>
      <c r="AV572" s="69"/>
      <c r="AW572" s="69"/>
      <c r="AX572" s="69"/>
      <c r="AY572" s="69"/>
      <c r="AZ572" s="69"/>
      <c r="BA572" s="69"/>
      <c r="BB572" s="69"/>
      <c r="BC572" s="69"/>
      <c r="BD572" s="69"/>
      <c r="BE572" s="69"/>
      <c r="BF572" s="69"/>
      <c r="BG572" s="69"/>
      <c r="BH572" s="69"/>
      <c r="BI572" s="69"/>
      <c r="BJ572" s="69"/>
      <c r="BK572" s="69"/>
      <c r="BL572" s="69"/>
      <c r="BM572" s="69"/>
      <c r="BN572" s="69"/>
      <c r="BO572" s="69"/>
      <c r="BP572" s="69"/>
      <c r="BQ572" s="69"/>
      <c r="BR572" s="69"/>
      <c r="BS572" s="69"/>
    </row>
    <row r="573" spans="1:71" ht="24" customHeight="1">
      <c r="A573" s="194" t="s">
        <v>54</v>
      </c>
      <c r="B573" s="223"/>
      <c r="C573" s="223"/>
      <c r="D573" s="223"/>
      <c r="E573" s="196"/>
      <c r="F573" s="246"/>
      <c r="G573" s="194" t="s">
        <v>54</v>
      </c>
      <c r="H573" s="223"/>
      <c r="I573" s="544"/>
      <c r="J573" s="545"/>
      <c r="K573" s="546"/>
      <c r="L573" s="547"/>
      <c r="M573" s="548"/>
      <c r="N573" s="247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  <c r="AA573" s="69"/>
      <c r="AB573" s="69"/>
      <c r="AC573" s="69"/>
      <c r="AD573" s="69"/>
      <c r="AE573" s="69"/>
      <c r="AF573" s="69"/>
      <c r="AG573" s="69"/>
      <c r="AH573" s="69"/>
      <c r="AI573" s="69"/>
      <c r="AJ573" s="69"/>
      <c r="AK573" s="69"/>
      <c r="AL573" s="69"/>
      <c r="AM573" s="69"/>
      <c r="AN573" s="69"/>
      <c r="AO573" s="69"/>
      <c r="AP573" s="69"/>
      <c r="AQ573" s="69"/>
      <c r="AR573" s="69"/>
      <c r="AS573" s="69"/>
      <c r="AT573" s="69"/>
      <c r="AU573" s="69"/>
      <c r="AV573" s="69"/>
      <c r="AW573" s="69"/>
      <c r="AX573" s="69"/>
      <c r="AY573" s="69"/>
      <c r="AZ573" s="69"/>
      <c r="BA573" s="69"/>
      <c r="BB573" s="69"/>
      <c r="BC573" s="69"/>
      <c r="BD573" s="69"/>
      <c r="BE573" s="69"/>
      <c r="BF573" s="69"/>
      <c r="BG573" s="69"/>
      <c r="BH573" s="69"/>
      <c r="BI573" s="69"/>
      <c r="BJ573" s="69"/>
      <c r="BK573" s="69"/>
      <c r="BL573" s="69"/>
      <c r="BM573" s="69"/>
      <c r="BN573" s="69"/>
      <c r="BO573" s="69"/>
      <c r="BP573" s="69"/>
      <c r="BQ573" s="69"/>
      <c r="BR573" s="69"/>
      <c r="BS573" s="69"/>
    </row>
    <row r="574" spans="1:71" ht="24" customHeight="1">
      <c r="A574" s="194" t="s">
        <v>57</v>
      </c>
      <c r="B574" s="223"/>
      <c r="C574" s="223"/>
      <c r="D574" s="223"/>
      <c r="E574" s="196"/>
      <c r="F574" s="246"/>
      <c r="G574" s="194" t="s">
        <v>57</v>
      </c>
      <c r="H574" s="223"/>
      <c r="I574" s="544"/>
      <c r="J574" s="545"/>
      <c r="K574" s="546"/>
      <c r="L574" s="547"/>
      <c r="M574" s="548"/>
      <c r="N574" s="247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  <c r="AA574" s="69"/>
      <c r="AB574" s="69"/>
      <c r="AC574" s="69"/>
      <c r="AD574" s="69"/>
      <c r="AE574" s="69"/>
      <c r="AF574" s="69"/>
      <c r="AG574" s="69"/>
      <c r="AH574" s="69"/>
      <c r="AI574" s="69"/>
      <c r="AJ574" s="69"/>
      <c r="AK574" s="69"/>
      <c r="AL574" s="69"/>
      <c r="AM574" s="69"/>
      <c r="AN574" s="69"/>
      <c r="AO574" s="69"/>
      <c r="AP574" s="69"/>
      <c r="AQ574" s="69"/>
      <c r="AR574" s="69"/>
      <c r="AS574" s="69"/>
      <c r="AT574" s="69"/>
      <c r="AU574" s="69"/>
      <c r="AV574" s="69"/>
      <c r="AW574" s="69"/>
      <c r="AX574" s="69"/>
      <c r="AY574" s="69"/>
      <c r="AZ574" s="69"/>
      <c r="BA574" s="69"/>
      <c r="BB574" s="69"/>
      <c r="BC574" s="69"/>
      <c r="BD574" s="69"/>
      <c r="BE574" s="69"/>
      <c r="BF574" s="69"/>
      <c r="BG574" s="69"/>
      <c r="BH574" s="69"/>
      <c r="BI574" s="69"/>
      <c r="BJ574" s="69"/>
      <c r="BK574" s="69"/>
      <c r="BL574" s="69"/>
      <c r="BM574" s="69"/>
      <c r="BN574" s="69"/>
      <c r="BO574" s="69"/>
      <c r="BP574" s="69"/>
      <c r="BQ574" s="69"/>
      <c r="BR574" s="69"/>
      <c r="BS574" s="69"/>
    </row>
    <row r="575" spans="1:71" ht="24" customHeight="1">
      <c r="A575" s="194" t="s">
        <v>59</v>
      </c>
      <c r="B575" s="223"/>
      <c r="C575" s="223"/>
      <c r="D575" s="223"/>
      <c r="E575" s="196"/>
      <c r="F575" s="246"/>
      <c r="G575" s="194" t="s">
        <v>59</v>
      </c>
      <c r="H575" s="223"/>
      <c r="I575" s="544"/>
      <c r="J575" s="545"/>
      <c r="K575" s="546"/>
      <c r="L575" s="547"/>
      <c r="M575" s="548"/>
      <c r="N575" s="247"/>
      <c r="O575" s="69"/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  <c r="AA575" s="69"/>
      <c r="AB575" s="69"/>
      <c r="AC575" s="69"/>
      <c r="AD575" s="69"/>
      <c r="AE575" s="69"/>
      <c r="AF575" s="69"/>
      <c r="AG575" s="69"/>
      <c r="AH575" s="69"/>
      <c r="AI575" s="69"/>
      <c r="AJ575" s="69"/>
      <c r="AK575" s="69"/>
      <c r="AL575" s="69"/>
      <c r="AM575" s="69"/>
      <c r="AN575" s="69"/>
      <c r="AO575" s="69"/>
      <c r="AP575" s="69"/>
      <c r="AQ575" s="69"/>
      <c r="AR575" s="69"/>
      <c r="AS575" s="69"/>
      <c r="AT575" s="69"/>
      <c r="AU575" s="69"/>
      <c r="AV575" s="69"/>
      <c r="AW575" s="69"/>
      <c r="AX575" s="69"/>
      <c r="AY575" s="69"/>
      <c r="AZ575" s="69"/>
      <c r="BA575" s="69"/>
      <c r="BB575" s="69"/>
      <c r="BC575" s="69"/>
      <c r="BD575" s="69"/>
      <c r="BE575" s="69"/>
      <c r="BF575" s="69"/>
      <c r="BG575" s="69"/>
      <c r="BH575" s="69"/>
      <c r="BI575" s="69"/>
      <c r="BJ575" s="69"/>
      <c r="BK575" s="69"/>
      <c r="BL575" s="69"/>
      <c r="BM575" s="69"/>
      <c r="BN575" s="69"/>
      <c r="BO575" s="69"/>
      <c r="BP575" s="69"/>
      <c r="BQ575" s="69"/>
      <c r="BR575" s="69"/>
      <c r="BS575" s="69"/>
    </row>
    <row r="576" spans="1:71" ht="24" customHeight="1">
      <c r="A576" s="194" t="s">
        <v>61</v>
      </c>
      <c r="B576" s="223"/>
      <c r="C576" s="223"/>
      <c r="D576" s="223"/>
      <c r="E576" s="196"/>
      <c r="F576" s="246"/>
      <c r="G576" s="194" t="s">
        <v>61</v>
      </c>
      <c r="H576" s="223"/>
      <c r="I576" s="544"/>
      <c r="J576" s="545"/>
      <c r="K576" s="546"/>
      <c r="L576" s="547"/>
      <c r="M576" s="548"/>
      <c r="N576" s="247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  <c r="AA576" s="69"/>
      <c r="AB576" s="69"/>
      <c r="AC576" s="69"/>
      <c r="AD576" s="69"/>
      <c r="AE576" s="69"/>
      <c r="AF576" s="69"/>
      <c r="AG576" s="69"/>
      <c r="AH576" s="69"/>
      <c r="AI576" s="69"/>
      <c r="AJ576" s="69"/>
      <c r="AK576" s="69"/>
      <c r="AL576" s="69"/>
      <c r="AM576" s="69"/>
      <c r="AN576" s="69"/>
      <c r="AO576" s="69"/>
      <c r="AP576" s="69"/>
      <c r="AQ576" s="69"/>
      <c r="AR576" s="69"/>
      <c r="AS576" s="69"/>
      <c r="AT576" s="69"/>
      <c r="AU576" s="69"/>
      <c r="AV576" s="69"/>
      <c r="AW576" s="69"/>
      <c r="AX576" s="69"/>
      <c r="AY576" s="69"/>
      <c r="AZ576" s="69"/>
      <c r="BA576" s="69"/>
      <c r="BB576" s="69"/>
      <c r="BC576" s="69"/>
      <c r="BD576" s="69"/>
      <c r="BE576" s="69"/>
      <c r="BF576" s="69"/>
      <c r="BG576" s="69"/>
      <c r="BH576" s="69"/>
      <c r="BI576" s="69"/>
      <c r="BJ576" s="69"/>
      <c r="BK576" s="69"/>
      <c r="BL576" s="69"/>
      <c r="BM576" s="69"/>
      <c r="BN576" s="69"/>
      <c r="BO576" s="69"/>
      <c r="BP576" s="69"/>
      <c r="BQ576" s="69"/>
      <c r="BR576" s="69"/>
      <c r="BS576" s="69"/>
    </row>
    <row r="577" spans="1:71" ht="24" customHeight="1">
      <c r="A577" s="194" t="s">
        <v>62</v>
      </c>
      <c r="B577" s="223"/>
      <c r="C577" s="223"/>
      <c r="D577" s="223"/>
      <c r="E577" s="196"/>
      <c r="F577" s="246"/>
      <c r="G577" s="194" t="s">
        <v>62</v>
      </c>
      <c r="H577" s="223"/>
      <c r="I577" s="544"/>
      <c r="J577" s="545"/>
      <c r="K577" s="546"/>
      <c r="L577" s="547"/>
      <c r="M577" s="548"/>
      <c r="N577" s="247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  <c r="AA577" s="69"/>
      <c r="AB577" s="69"/>
      <c r="AC577" s="69"/>
      <c r="AD577" s="69"/>
      <c r="AE577" s="69"/>
      <c r="AF577" s="69"/>
      <c r="AG577" s="69"/>
      <c r="AH577" s="69"/>
      <c r="AI577" s="69"/>
      <c r="AJ577" s="69"/>
      <c r="AK577" s="69"/>
      <c r="AL577" s="69"/>
      <c r="AM577" s="69"/>
      <c r="AN577" s="69"/>
      <c r="AO577" s="69"/>
      <c r="AP577" s="69"/>
      <c r="AQ577" s="69"/>
      <c r="AR577" s="69"/>
      <c r="AS577" s="69"/>
      <c r="AT577" s="69"/>
      <c r="AU577" s="69"/>
      <c r="AV577" s="69"/>
      <c r="AW577" s="69"/>
      <c r="AX577" s="69"/>
      <c r="AY577" s="69"/>
      <c r="AZ577" s="69"/>
      <c r="BA577" s="69"/>
      <c r="BB577" s="69"/>
      <c r="BC577" s="69"/>
      <c r="BD577" s="69"/>
      <c r="BE577" s="69"/>
      <c r="BF577" s="69"/>
      <c r="BG577" s="69"/>
      <c r="BH577" s="69"/>
      <c r="BI577" s="69"/>
      <c r="BJ577" s="69"/>
      <c r="BK577" s="69"/>
      <c r="BL577" s="69"/>
      <c r="BM577" s="69"/>
      <c r="BN577" s="69"/>
      <c r="BO577" s="69"/>
      <c r="BP577" s="69"/>
      <c r="BQ577" s="69"/>
      <c r="BR577" s="69"/>
      <c r="BS577" s="69"/>
    </row>
    <row r="578" spans="1:71" ht="24" customHeight="1">
      <c r="A578" s="194" t="s">
        <v>63</v>
      </c>
      <c r="B578" s="223"/>
      <c r="C578" s="223"/>
      <c r="D578" s="223"/>
      <c r="E578" s="196"/>
      <c r="F578" s="246"/>
      <c r="G578" s="194" t="s">
        <v>63</v>
      </c>
      <c r="H578" s="223"/>
      <c r="I578" s="544"/>
      <c r="J578" s="545"/>
      <c r="K578" s="546"/>
      <c r="L578" s="547"/>
      <c r="M578" s="548"/>
      <c r="N578" s="247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  <c r="AA578" s="69"/>
      <c r="AB578" s="69"/>
      <c r="AC578" s="69"/>
      <c r="AD578" s="69"/>
      <c r="AE578" s="69"/>
      <c r="AF578" s="69"/>
      <c r="AG578" s="69"/>
      <c r="AH578" s="69"/>
      <c r="AI578" s="69"/>
      <c r="AJ578" s="69"/>
      <c r="AK578" s="69"/>
      <c r="AL578" s="69"/>
      <c r="AM578" s="69"/>
      <c r="AN578" s="69"/>
      <c r="AO578" s="69"/>
      <c r="AP578" s="69"/>
      <c r="AQ578" s="69"/>
      <c r="AR578" s="69"/>
      <c r="AS578" s="69"/>
      <c r="AT578" s="69"/>
      <c r="AU578" s="69"/>
      <c r="AV578" s="69"/>
      <c r="AW578" s="69"/>
      <c r="AX578" s="69"/>
      <c r="AY578" s="69"/>
      <c r="AZ578" s="69"/>
      <c r="BA578" s="69"/>
      <c r="BB578" s="69"/>
      <c r="BC578" s="69"/>
      <c r="BD578" s="69"/>
      <c r="BE578" s="69"/>
      <c r="BF578" s="69"/>
      <c r="BG578" s="69"/>
      <c r="BH578" s="69"/>
      <c r="BI578" s="69"/>
      <c r="BJ578" s="69"/>
      <c r="BK578" s="69"/>
      <c r="BL578" s="69"/>
      <c r="BM578" s="69"/>
      <c r="BN578" s="69"/>
      <c r="BO578" s="69"/>
      <c r="BP578" s="69"/>
      <c r="BQ578" s="69"/>
      <c r="BR578" s="69"/>
      <c r="BS578" s="69"/>
    </row>
    <row r="579" spans="1:71" ht="24" customHeight="1">
      <c r="A579" s="194" t="s">
        <v>64</v>
      </c>
      <c r="B579" s="223"/>
      <c r="C579" s="223"/>
      <c r="D579" s="223"/>
      <c r="E579" s="196"/>
      <c r="F579" s="246"/>
      <c r="G579" s="194" t="s">
        <v>64</v>
      </c>
      <c r="H579" s="223"/>
      <c r="I579" s="544"/>
      <c r="J579" s="545"/>
      <c r="K579" s="546"/>
      <c r="L579" s="547"/>
      <c r="M579" s="548"/>
      <c r="N579" s="247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  <c r="AA579" s="69"/>
      <c r="AB579" s="69"/>
      <c r="AC579" s="69"/>
      <c r="AD579" s="69"/>
      <c r="AE579" s="69"/>
      <c r="AF579" s="69"/>
      <c r="AG579" s="69"/>
      <c r="AH579" s="69"/>
      <c r="AI579" s="69"/>
      <c r="AJ579" s="69"/>
      <c r="AK579" s="69"/>
      <c r="AL579" s="69"/>
      <c r="AM579" s="69"/>
      <c r="AN579" s="69"/>
      <c r="AO579" s="69"/>
      <c r="AP579" s="69"/>
      <c r="AQ579" s="69"/>
      <c r="AR579" s="69"/>
      <c r="AS579" s="69"/>
      <c r="AT579" s="69"/>
      <c r="AU579" s="69"/>
      <c r="AV579" s="69"/>
      <c r="AW579" s="69"/>
      <c r="AX579" s="69"/>
      <c r="AY579" s="69"/>
      <c r="AZ579" s="69"/>
      <c r="BA579" s="69"/>
      <c r="BB579" s="69"/>
      <c r="BC579" s="69"/>
      <c r="BD579" s="69"/>
      <c r="BE579" s="69"/>
      <c r="BF579" s="69"/>
      <c r="BG579" s="69"/>
      <c r="BH579" s="69"/>
      <c r="BI579" s="69"/>
      <c r="BJ579" s="69"/>
      <c r="BK579" s="69"/>
      <c r="BL579" s="69"/>
      <c r="BM579" s="69"/>
      <c r="BN579" s="69"/>
      <c r="BO579" s="69"/>
      <c r="BP579" s="69"/>
      <c r="BQ579" s="69"/>
      <c r="BR579" s="69"/>
      <c r="BS579" s="69"/>
    </row>
    <row r="580" spans="1:71" ht="24" customHeight="1" thickBot="1">
      <c r="A580" s="195" t="s">
        <v>65</v>
      </c>
      <c r="B580" s="234"/>
      <c r="C580" s="234"/>
      <c r="D580" s="234"/>
      <c r="E580" s="249"/>
      <c r="F580" s="246"/>
      <c r="G580" s="195" t="s">
        <v>65</v>
      </c>
      <c r="H580" s="234"/>
      <c r="I580" s="549"/>
      <c r="J580" s="550"/>
      <c r="K580" s="551"/>
      <c r="L580" s="552"/>
      <c r="M580" s="553"/>
      <c r="N580" s="250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  <c r="AA580" s="69"/>
      <c r="AB580" s="69"/>
      <c r="AC580" s="69"/>
      <c r="AD580" s="69"/>
      <c r="AE580" s="69"/>
      <c r="AF580" s="69"/>
      <c r="AG580" s="69"/>
      <c r="AH580" s="69"/>
      <c r="AI580" s="69"/>
      <c r="AJ580" s="69"/>
      <c r="AK580" s="69"/>
      <c r="AL580" s="69"/>
      <c r="AM580" s="69"/>
      <c r="AN580" s="69"/>
      <c r="AO580" s="69"/>
      <c r="AP580" s="69"/>
      <c r="AQ580" s="69"/>
      <c r="AR580" s="69"/>
      <c r="AS580" s="69"/>
      <c r="AT580" s="69"/>
      <c r="AU580" s="69"/>
      <c r="AV580" s="69"/>
      <c r="AW580" s="69"/>
      <c r="AX580" s="69"/>
      <c r="AY580" s="69"/>
      <c r="AZ580" s="69"/>
      <c r="BA580" s="69"/>
      <c r="BB580" s="69"/>
      <c r="BC580" s="69"/>
      <c r="BD580" s="69"/>
      <c r="BE580" s="69"/>
      <c r="BF580" s="69"/>
      <c r="BG580" s="69"/>
      <c r="BH580" s="69"/>
      <c r="BI580" s="69"/>
      <c r="BJ580" s="69"/>
      <c r="BK580" s="69"/>
      <c r="BL580" s="69"/>
      <c r="BM580" s="69"/>
      <c r="BN580" s="69"/>
      <c r="BO580" s="69"/>
      <c r="BP580" s="69"/>
      <c r="BQ580" s="69"/>
      <c r="BR580" s="69"/>
      <c r="BS580" s="69"/>
    </row>
    <row r="581" spans="1:71" ht="24" customHeight="1">
      <c r="A581" s="69"/>
      <c r="B581" s="69"/>
      <c r="C581" s="69"/>
      <c r="D581" s="69"/>
      <c r="E581" s="69"/>
      <c r="F581" s="76"/>
      <c r="G581" s="69"/>
      <c r="H581" s="69"/>
      <c r="I581" s="69"/>
      <c r="J581" s="69"/>
      <c r="K581" s="69"/>
      <c r="L581" s="69"/>
      <c r="M581" s="69"/>
      <c r="N581" s="69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  <c r="AA581" s="69"/>
      <c r="AB581" s="69"/>
      <c r="AC581" s="69"/>
      <c r="AD581" s="69"/>
      <c r="AE581" s="69"/>
      <c r="AF581" s="69"/>
      <c r="AG581" s="69"/>
      <c r="AH581" s="69"/>
      <c r="AI581" s="69"/>
      <c r="AJ581" s="69"/>
      <c r="AK581" s="69"/>
      <c r="AL581" s="69"/>
      <c r="AM581" s="69"/>
      <c r="AN581" s="69"/>
      <c r="AO581" s="69"/>
      <c r="AP581" s="69"/>
      <c r="AQ581" s="69"/>
      <c r="AR581" s="69"/>
      <c r="AS581" s="69"/>
      <c r="AT581" s="69"/>
      <c r="AU581" s="69"/>
      <c r="AV581" s="69"/>
      <c r="AW581" s="69"/>
      <c r="AX581" s="69"/>
      <c r="AY581" s="69"/>
      <c r="AZ581" s="69"/>
      <c r="BA581" s="69"/>
      <c r="BB581" s="69"/>
      <c r="BC581" s="69"/>
      <c r="BD581" s="69"/>
      <c r="BE581" s="69"/>
      <c r="BF581" s="69"/>
      <c r="BG581" s="69"/>
      <c r="BH581" s="69"/>
      <c r="BI581" s="69"/>
      <c r="BJ581" s="69"/>
      <c r="BK581" s="69"/>
      <c r="BL581" s="69"/>
      <c r="BM581" s="69"/>
      <c r="BN581" s="69"/>
      <c r="BO581" s="69"/>
      <c r="BP581" s="69"/>
      <c r="BQ581" s="69"/>
      <c r="BR581" s="69"/>
      <c r="BS581" s="69"/>
    </row>
    <row r="582" spans="1:71" ht="24" customHeight="1">
      <c r="A582" s="196" t="s">
        <v>66</v>
      </c>
      <c r="B582" s="252"/>
      <c r="C582" s="196" t="s">
        <v>67</v>
      </c>
      <c r="D582" s="253"/>
      <c r="E582" s="253"/>
      <c r="F582" s="253"/>
      <c r="G582" s="253"/>
      <c r="H582" s="254"/>
      <c r="I582" s="223" t="s">
        <v>68</v>
      </c>
      <c r="J582" s="196" t="s">
        <v>69</v>
      </c>
      <c r="K582" s="252"/>
      <c r="L582" s="253"/>
      <c r="M582" s="253"/>
      <c r="N582" s="254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  <c r="AA582" s="69"/>
      <c r="AB582" s="69"/>
      <c r="AC582" s="69"/>
      <c r="AD582" s="69"/>
      <c r="AE582" s="69"/>
      <c r="AF582" s="69"/>
      <c r="AG582" s="69"/>
      <c r="AH582" s="69"/>
      <c r="AI582" s="69"/>
      <c r="AJ582" s="69"/>
      <c r="AK582" s="69"/>
      <c r="AL582" s="69"/>
      <c r="AM582" s="69"/>
      <c r="AN582" s="69"/>
      <c r="AO582" s="69"/>
      <c r="AP582" s="69"/>
      <c r="AQ582" s="69"/>
      <c r="AR582" s="69"/>
      <c r="AS582" s="69"/>
      <c r="AT582" s="69"/>
      <c r="AU582" s="69"/>
      <c r="AV582" s="69"/>
      <c r="AW582" s="69"/>
      <c r="AX582" s="69"/>
      <c r="AY582" s="69"/>
      <c r="AZ582" s="69"/>
      <c r="BA582" s="69"/>
      <c r="BB582" s="69"/>
      <c r="BC582" s="69"/>
      <c r="BD582" s="69"/>
      <c r="BE582" s="69"/>
      <c r="BF582" s="69"/>
      <c r="BG582" s="69"/>
      <c r="BH582" s="69"/>
      <c r="BI582" s="69"/>
      <c r="BJ582" s="69"/>
      <c r="BK582" s="69"/>
      <c r="BL582" s="69"/>
      <c r="BM582" s="69"/>
      <c r="BN582" s="69"/>
      <c r="BO582" s="69"/>
      <c r="BP582" s="69"/>
      <c r="BQ582" s="69"/>
      <c r="BR582" s="69"/>
      <c r="BS582" s="69"/>
    </row>
    <row r="583" spans="1:71" ht="24" customHeight="1">
      <c r="A583" s="69"/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M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  <c r="AA583" s="69"/>
      <c r="AB583" s="69"/>
      <c r="AC583" s="69"/>
      <c r="AD583" s="69"/>
      <c r="AE583" s="69"/>
      <c r="AF583" s="69"/>
      <c r="AG583" s="69"/>
      <c r="AH583" s="69"/>
      <c r="AI583" s="69"/>
      <c r="AJ583" s="69"/>
      <c r="AK583" s="69"/>
      <c r="AL583" s="69"/>
      <c r="AM583" s="69"/>
      <c r="AN583" s="69"/>
      <c r="AO583" s="69"/>
      <c r="AP583" s="69"/>
      <c r="AQ583" s="69"/>
      <c r="AR583" s="69"/>
      <c r="AS583" s="69"/>
      <c r="AT583" s="69"/>
      <c r="AU583" s="69"/>
      <c r="AV583" s="69"/>
      <c r="AW583" s="69"/>
      <c r="AX583" s="69"/>
      <c r="AY583" s="69"/>
      <c r="AZ583" s="69"/>
      <c r="BA583" s="69"/>
      <c r="BB583" s="69"/>
      <c r="BC583" s="69"/>
      <c r="BD583" s="69"/>
      <c r="BE583" s="69"/>
      <c r="BF583" s="69"/>
      <c r="BG583" s="69"/>
      <c r="BH583" s="69"/>
      <c r="BI583" s="69"/>
      <c r="BJ583" s="69"/>
      <c r="BK583" s="69"/>
      <c r="BL583" s="69"/>
      <c r="BM583" s="69"/>
      <c r="BN583" s="69"/>
      <c r="BO583" s="69"/>
      <c r="BP583" s="69"/>
      <c r="BQ583" s="69"/>
      <c r="BR583" s="69"/>
      <c r="BS583" s="69"/>
    </row>
    <row r="584" spans="1:71" s="363" customFormat="1" ht="24" customHeight="1">
      <c r="A584" s="69"/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M584" s="69"/>
      <c r="N584" s="69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  <c r="AA584" s="69"/>
      <c r="AB584" s="69"/>
      <c r="AC584" s="69"/>
      <c r="AD584" s="69"/>
      <c r="AE584" s="69"/>
      <c r="AF584" s="69"/>
      <c r="AG584" s="69"/>
      <c r="AH584" s="69"/>
      <c r="AI584" s="69"/>
      <c r="AJ584" s="69"/>
      <c r="AK584" s="69"/>
      <c r="AL584" s="69"/>
      <c r="AM584" s="69"/>
      <c r="AN584" s="69"/>
      <c r="AO584" s="69"/>
      <c r="AP584" s="69"/>
      <c r="AQ584" s="69"/>
      <c r="AR584" s="69"/>
      <c r="AS584" s="69"/>
      <c r="AT584" s="69"/>
      <c r="AU584" s="69"/>
      <c r="AV584" s="69"/>
      <c r="AW584" s="69"/>
      <c r="AX584" s="69"/>
      <c r="AY584" s="69"/>
      <c r="AZ584" s="69"/>
      <c r="BA584" s="69"/>
      <c r="BB584" s="69"/>
      <c r="BC584" s="69"/>
      <c r="BD584" s="69"/>
      <c r="BE584" s="69"/>
      <c r="BF584" s="69"/>
      <c r="BG584" s="69"/>
      <c r="BH584" s="69"/>
      <c r="BI584" s="69"/>
      <c r="BJ584" s="69"/>
      <c r="BK584" s="69"/>
      <c r="BL584" s="69"/>
      <c r="BM584" s="69"/>
      <c r="BN584" s="69"/>
      <c r="BO584" s="69"/>
      <c r="BP584" s="69"/>
      <c r="BQ584" s="69"/>
      <c r="BR584" s="69"/>
      <c r="BS584" s="69"/>
    </row>
    <row r="585" spans="1:71" ht="24" customHeight="1">
      <c r="A585" s="69">
        <v>25</v>
      </c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M585" s="69"/>
      <c r="N585" s="69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  <c r="AA585" s="69"/>
      <c r="AB585" s="69"/>
      <c r="AC585" s="69"/>
      <c r="AD585" s="69"/>
      <c r="AE585" s="69"/>
      <c r="AF585" s="69"/>
      <c r="AG585" s="69"/>
      <c r="AH585" s="69"/>
      <c r="AI585" s="69"/>
      <c r="AJ585" s="69"/>
      <c r="AK585" s="69"/>
      <c r="AL585" s="69"/>
      <c r="AM585" s="69"/>
      <c r="AN585" s="69"/>
      <c r="AO585" s="69"/>
      <c r="AP585" s="69"/>
      <c r="AQ585" s="69"/>
      <c r="AR585" s="69"/>
      <c r="AS585" s="69"/>
      <c r="AT585" s="69"/>
      <c r="AU585" s="69"/>
      <c r="AV585" s="69"/>
      <c r="AW585" s="69"/>
      <c r="AX585" s="69"/>
      <c r="AY585" s="69"/>
      <c r="AZ585" s="69"/>
      <c r="BA585" s="69"/>
      <c r="BB585" s="69"/>
      <c r="BC585" s="69"/>
      <c r="BD585" s="69"/>
      <c r="BE585" s="69"/>
      <c r="BF585" s="69"/>
      <c r="BG585" s="69"/>
      <c r="BH585" s="69"/>
      <c r="BI585" s="69"/>
      <c r="BJ585" s="69"/>
      <c r="BK585" s="69"/>
      <c r="BL585" s="69"/>
      <c r="BM585" s="69"/>
      <c r="BN585" s="69"/>
      <c r="BO585" s="69"/>
      <c r="BP585" s="69"/>
      <c r="BQ585" s="69"/>
      <c r="BR585" s="69"/>
      <c r="BS585" s="69"/>
    </row>
    <row r="586" spans="1:71" ht="24" customHeight="1">
      <c r="A586" s="184" t="s">
        <v>0</v>
      </c>
      <c r="B586" s="201"/>
      <c r="C586" s="202"/>
      <c r="D586" s="203" t="s">
        <v>1</v>
      </c>
      <c r="E586" s="204">
        <f>VLOOKUP($A$585,$V$4:$BJ$40,4)</f>
        <v>16.15</v>
      </c>
      <c r="F586" s="205"/>
      <c r="G586" s="206" t="s">
        <v>2</v>
      </c>
      <c r="H586" s="201" t="str">
        <f>Teamsetup!$B$19</f>
        <v>-</v>
      </c>
      <c r="I586" s="201"/>
      <c r="J586" s="202"/>
      <c r="K586" s="207" t="s">
        <v>3</v>
      </c>
      <c r="L586" s="208"/>
      <c r="M586" s="208"/>
      <c r="N586" s="20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  <c r="AA586" s="69"/>
      <c r="AB586" s="69"/>
      <c r="AC586" s="69"/>
      <c r="AD586" s="69"/>
      <c r="AE586" s="69"/>
      <c r="AF586" s="69"/>
      <c r="AG586" s="69"/>
      <c r="AH586" s="69"/>
      <c r="AI586" s="69"/>
      <c r="AJ586" s="69"/>
      <c r="AK586" s="69"/>
      <c r="AL586" s="69"/>
      <c r="AM586" s="69"/>
      <c r="AN586" s="69"/>
      <c r="AO586" s="69"/>
      <c r="AP586" s="69"/>
      <c r="AQ586" s="69"/>
      <c r="AR586" s="69"/>
      <c r="AS586" s="69"/>
      <c r="AT586" s="69"/>
      <c r="AU586" s="69"/>
      <c r="AV586" s="69"/>
      <c r="AW586" s="69"/>
      <c r="AX586" s="69"/>
      <c r="AY586" s="69"/>
      <c r="AZ586" s="69"/>
      <c r="BA586" s="69"/>
      <c r="BB586" s="69"/>
      <c r="BC586" s="69"/>
      <c r="BD586" s="69"/>
      <c r="BE586" s="69"/>
      <c r="BF586" s="69"/>
      <c r="BG586" s="69"/>
      <c r="BH586" s="69"/>
      <c r="BI586" s="69"/>
      <c r="BJ586" s="69"/>
      <c r="BK586" s="69"/>
      <c r="BL586" s="69"/>
      <c r="BM586" s="69"/>
      <c r="BN586" s="69"/>
      <c r="BO586" s="69"/>
      <c r="BP586" s="69"/>
      <c r="BQ586" s="69"/>
      <c r="BR586" s="69"/>
      <c r="BS586" s="69"/>
    </row>
    <row r="587" spans="1:71" ht="24" customHeight="1" thickBot="1">
      <c r="A587" s="185" t="s">
        <v>4</v>
      </c>
      <c r="B587" s="447"/>
      <c r="C587" s="211" t="str">
        <f>VLOOKUP($A$585,$V$4:$BJ$40,2)</f>
        <v>Discus</v>
      </c>
      <c r="D587" s="212" t="str">
        <f>VLOOKUP($A$585,$V$4:$BJ$40,24)</f>
        <v>U17 Women</v>
      </c>
      <c r="E587" s="205"/>
      <c r="F587" s="205" t="s">
        <v>5</v>
      </c>
      <c r="G587" s="565" t="str">
        <f>Teamsetup!$D$19</f>
        <v>-</v>
      </c>
      <c r="H587" s="566"/>
      <c r="I587" s="205"/>
      <c r="J587" s="213" t="s">
        <v>6</v>
      </c>
      <c r="K587" s="214"/>
      <c r="L587" s="215"/>
      <c r="M587" s="554" t="str">
        <f>IF(Teamsetup!$C$13=6,VLOOKUP($A$585,$V$4:$AQ$39,6),IF(Teamsetup!$C$13&lt;&gt;6,VLOOKUP($A$585,$V$4:$AQ$39,7)))</f>
        <v>-</v>
      </c>
      <c r="N587" s="555" t="str">
        <f>IF($Q$6=6,VLOOKUP($A$1,$V$4:$AQ$39,6),IF($Q$6&lt;&gt;6,VLOOKUP($A$1,$V$4:$AQ$39,7)))</f>
        <v>-</v>
      </c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  <c r="AA587" s="69"/>
      <c r="AB587" s="69"/>
      <c r="AC587" s="69"/>
      <c r="AD587" s="69"/>
      <c r="AE587" s="69"/>
      <c r="AF587" s="69"/>
      <c r="AG587" s="69"/>
      <c r="AH587" s="69"/>
      <c r="AI587" s="69"/>
      <c r="AJ587" s="69"/>
      <c r="AK587" s="69"/>
      <c r="AL587" s="69"/>
      <c r="AM587" s="69"/>
      <c r="AN587" s="69"/>
      <c r="AO587" s="69"/>
      <c r="AP587" s="69"/>
      <c r="AQ587" s="69"/>
      <c r="AR587" s="69"/>
      <c r="AS587" s="69"/>
      <c r="AT587" s="69"/>
      <c r="AU587" s="69"/>
      <c r="AV587" s="69"/>
      <c r="AW587" s="69"/>
      <c r="AX587" s="69"/>
      <c r="AY587" s="69"/>
      <c r="AZ587" s="69"/>
      <c r="BA587" s="69"/>
      <c r="BB587" s="69"/>
      <c r="BC587" s="69"/>
      <c r="BD587" s="69"/>
      <c r="BE587" s="69"/>
      <c r="BF587" s="69"/>
      <c r="BG587" s="69"/>
      <c r="BH587" s="69"/>
      <c r="BI587" s="69"/>
      <c r="BJ587" s="69"/>
      <c r="BK587" s="69"/>
      <c r="BL587" s="69"/>
      <c r="BM587" s="69"/>
      <c r="BN587" s="69"/>
      <c r="BO587" s="69"/>
      <c r="BP587" s="69"/>
      <c r="BQ587" s="69"/>
      <c r="BR587" s="69"/>
      <c r="BS587" s="69"/>
    </row>
    <row r="588" spans="1:71" ht="24" customHeight="1">
      <c r="A588" s="186"/>
      <c r="B588" s="216"/>
      <c r="C588" s="217" t="s">
        <v>11</v>
      </c>
      <c r="D588" s="218" t="str">
        <f>VLOOKUP($A$540,$V$4:$BJ$40,5)</f>
        <v>1kg</v>
      </c>
      <c r="E588" s="556" t="s">
        <v>12</v>
      </c>
      <c r="F588" s="557"/>
      <c r="G588" s="556" t="s">
        <v>13</v>
      </c>
      <c r="H588" s="557"/>
      <c r="I588" s="556" t="s">
        <v>14</v>
      </c>
      <c r="J588" s="557"/>
      <c r="K588" s="558" t="s">
        <v>15</v>
      </c>
      <c r="L588" s="559"/>
      <c r="M588" s="560" t="s">
        <v>16</v>
      </c>
      <c r="N588" s="542" t="s">
        <v>17</v>
      </c>
      <c r="O588" s="69"/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  <c r="AA588" s="69"/>
      <c r="AB588" s="69"/>
      <c r="AC588" s="69"/>
      <c r="AD588" s="69"/>
      <c r="AE588" s="69"/>
      <c r="AF588" s="69"/>
      <c r="AG588" s="69"/>
      <c r="AH588" s="69"/>
      <c r="AI588" s="69"/>
      <c r="AJ588" s="69"/>
      <c r="AK588" s="69"/>
      <c r="AL588" s="69"/>
      <c r="AM588" s="69"/>
      <c r="AN588" s="69"/>
      <c r="AO588" s="69"/>
      <c r="AP588" s="69"/>
      <c r="AQ588" s="69"/>
      <c r="AR588" s="69"/>
      <c r="AS588" s="69"/>
      <c r="AT588" s="69"/>
      <c r="AU588" s="69"/>
      <c r="AV588" s="69"/>
      <c r="AW588" s="69"/>
      <c r="AX588" s="69"/>
      <c r="AY588" s="69"/>
      <c r="AZ588" s="69"/>
      <c r="BA588" s="69"/>
      <c r="BB588" s="69"/>
      <c r="BC588" s="69"/>
      <c r="BD588" s="69"/>
      <c r="BE588" s="69"/>
      <c r="BF588" s="69"/>
      <c r="BG588" s="69"/>
      <c r="BH588" s="69"/>
      <c r="BI588" s="69"/>
      <c r="BJ588" s="69"/>
      <c r="BK588" s="69"/>
      <c r="BL588" s="69"/>
      <c r="BM588" s="69"/>
      <c r="BN588" s="69"/>
      <c r="BO588" s="69"/>
      <c r="BP588" s="69"/>
      <c r="BQ588" s="69"/>
      <c r="BR588" s="69"/>
      <c r="BS588" s="69"/>
    </row>
    <row r="589" spans="1:71" ht="24" customHeight="1">
      <c r="A589" s="187"/>
      <c r="B589" s="219" t="s">
        <v>21</v>
      </c>
      <c r="C589" s="220" t="s">
        <v>22</v>
      </c>
      <c r="D589" s="220" t="s">
        <v>23</v>
      </c>
      <c r="E589" s="562" t="s">
        <v>24</v>
      </c>
      <c r="F589" s="563"/>
      <c r="G589" s="562" t="s">
        <v>24</v>
      </c>
      <c r="H589" s="563"/>
      <c r="I589" s="562" t="s">
        <v>24</v>
      </c>
      <c r="J589" s="563"/>
      <c r="K589" s="562" t="s">
        <v>24</v>
      </c>
      <c r="L589" s="563"/>
      <c r="M589" s="561"/>
      <c r="N589" s="543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  <c r="AA589" s="69"/>
      <c r="AB589" s="69"/>
      <c r="AC589" s="69"/>
      <c r="AD589" s="69"/>
      <c r="AE589" s="69"/>
      <c r="AF589" s="69"/>
      <c r="AG589" s="69"/>
      <c r="AH589" s="69"/>
      <c r="AI589" s="69"/>
      <c r="AJ589" s="69"/>
      <c r="AK589" s="69"/>
      <c r="AL589" s="69"/>
      <c r="AM589" s="69"/>
      <c r="AN589" s="69"/>
      <c r="AO589" s="69"/>
      <c r="AP589" s="69"/>
      <c r="AQ589" s="69"/>
      <c r="AR589" s="69"/>
      <c r="AS589" s="69"/>
      <c r="AT589" s="69"/>
      <c r="AU589" s="69"/>
      <c r="AV589" s="69"/>
      <c r="AW589" s="69"/>
      <c r="AX589" s="69"/>
      <c r="AY589" s="69"/>
      <c r="AZ589" s="69"/>
      <c r="BA589" s="69"/>
      <c r="BB589" s="69"/>
      <c r="BC589" s="69"/>
      <c r="BD589" s="69"/>
      <c r="BE589" s="69"/>
      <c r="BF589" s="69"/>
      <c r="BG589" s="69"/>
      <c r="BH589" s="69"/>
      <c r="BI589" s="69"/>
      <c r="BJ589" s="69"/>
      <c r="BK589" s="69"/>
      <c r="BL589" s="69"/>
      <c r="BM589" s="69"/>
      <c r="BN589" s="69"/>
      <c r="BO589" s="69"/>
      <c r="BP589" s="69"/>
      <c r="BQ589" s="69"/>
      <c r="BR589" s="69"/>
      <c r="BS589" s="69"/>
    </row>
    <row r="590" spans="1:71" ht="24" customHeight="1">
      <c r="A590" s="188">
        <v>1</v>
      </c>
      <c r="B590" s="205" t="str">
        <f>VLOOKUP($A$585,$V$4:$BJ$40,8)</f>
        <v>-</v>
      </c>
      <c r="C590" s="221"/>
      <c r="D590" s="222" t="str">
        <f>VLOOKUP($A$585,$V$4:$BJ$40,16)</f>
        <v>-</v>
      </c>
      <c r="E590" s="450"/>
      <c r="F590" s="450"/>
      <c r="G590" s="450"/>
      <c r="H590" s="450"/>
      <c r="I590" s="450"/>
      <c r="J590" s="450"/>
      <c r="K590" s="450"/>
      <c r="L590" s="450"/>
      <c r="M590" s="450"/>
      <c r="N590" s="451"/>
      <c r="O590" s="69"/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  <c r="AA590" s="69"/>
      <c r="AB590" s="69"/>
      <c r="AC590" s="69"/>
      <c r="AD590" s="69"/>
      <c r="AE590" s="69"/>
      <c r="AF590" s="69"/>
      <c r="AG590" s="69"/>
      <c r="AH590" s="69"/>
      <c r="AI590" s="69"/>
      <c r="AJ590" s="69"/>
      <c r="AK590" s="69"/>
      <c r="AL590" s="69"/>
      <c r="AM590" s="69"/>
      <c r="AN590" s="69"/>
      <c r="AO590" s="69"/>
      <c r="AP590" s="69"/>
      <c r="AQ590" s="69"/>
      <c r="AR590" s="69"/>
      <c r="AS590" s="69"/>
      <c r="AT590" s="69"/>
      <c r="AU590" s="69"/>
      <c r="AV590" s="69"/>
      <c r="AW590" s="69"/>
      <c r="AX590" s="69"/>
      <c r="AY590" s="69"/>
      <c r="AZ590" s="69"/>
      <c r="BA590" s="69"/>
      <c r="BB590" s="69"/>
      <c r="BC590" s="69"/>
      <c r="BD590" s="69"/>
      <c r="BE590" s="69"/>
      <c r="BF590" s="69"/>
      <c r="BG590" s="69"/>
      <c r="BH590" s="69"/>
      <c r="BI590" s="69"/>
      <c r="BJ590" s="69"/>
      <c r="BK590" s="69"/>
      <c r="BL590" s="69"/>
      <c r="BM590" s="69"/>
      <c r="BN590" s="69"/>
      <c r="BO590" s="69"/>
      <c r="BP590" s="69"/>
      <c r="BQ590" s="69"/>
      <c r="BR590" s="69"/>
      <c r="BS590" s="69"/>
    </row>
    <row r="591" spans="1:71" ht="24" customHeight="1">
      <c r="A591" s="188">
        <v>2</v>
      </c>
      <c r="B591" s="205" t="str">
        <f>VLOOKUP($A$585,$V$4:$BJ$40,9)</f>
        <v>-</v>
      </c>
      <c r="C591" s="221"/>
      <c r="D591" s="205" t="str">
        <f>VLOOKUP($A$585,$V$4:$BJ$40,17)</f>
        <v>-</v>
      </c>
      <c r="E591" s="450"/>
      <c r="F591" s="450"/>
      <c r="G591" s="450"/>
      <c r="H591" s="450"/>
      <c r="I591" s="450"/>
      <c r="J591" s="450"/>
      <c r="K591" s="450"/>
      <c r="L591" s="450"/>
      <c r="M591" s="450"/>
      <c r="N591" s="451"/>
      <c r="O591" s="69"/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  <c r="AA591" s="69"/>
      <c r="AB591" s="69"/>
      <c r="AC591" s="69"/>
      <c r="AD591" s="69"/>
      <c r="AE591" s="69"/>
      <c r="AF591" s="69"/>
      <c r="AG591" s="69"/>
      <c r="AH591" s="69"/>
      <c r="AI591" s="69"/>
      <c r="AJ591" s="69"/>
      <c r="AK591" s="69"/>
      <c r="AL591" s="69"/>
      <c r="AM591" s="69"/>
      <c r="AN591" s="69"/>
      <c r="AO591" s="69"/>
      <c r="AP591" s="69"/>
      <c r="AQ591" s="69"/>
      <c r="AR591" s="69"/>
      <c r="AS591" s="69"/>
      <c r="AT591" s="69"/>
      <c r="AU591" s="69"/>
      <c r="AV591" s="69"/>
      <c r="AW591" s="69"/>
      <c r="AX591" s="69"/>
      <c r="AY591" s="69"/>
      <c r="AZ591" s="69"/>
      <c r="BA591" s="69"/>
      <c r="BB591" s="69"/>
      <c r="BC591" s="69"/>
      <c r="BD591" s="69"/>
      <c r="BE591" s="69"/>
      <c r="BF591" s="69"/>
      <c r="BG591" s="69"/>
      <c r="BH591" s="69"/>
      <c r="BI591" s="69"/>
      <c r="BJ591" s="69"/>
      <c r="BK591" s="69"/>
      <c r="BL591" s="69"/>
      <c r="BM591" s="69"/>
      <c r="BN591" s="69"/>
      <c r="BO591" s="69"/>
      <c r="BP591" s="69"/>
      <c r="BQ591" s="69"/>
      <c r="BR591" s="69"/>
      <c r="BS591" s="69"/>
    </row>
    <row r="592" spans="1:71" ht="24" customHeight="1">
      <c r="A592" s="188">
        <v>3</v>
      </c>
      <c r="B592" s="205" t="str">
        <f>VLOOKUP($A$585,$V$4:$BJ$40,10)</f>
        <v>-</v>
      </c>
      <c r="C592" s="221"/>
      <c r="D592" s="205" t="str">
        <f>VLOOKUP($A$585,$V$4:$BJ$40,18)</f>
        <v>-</v>
      </c>
      <c r="E592" s="450"/>
      <c r="F592" s="450"/>
      <c r="G592" s="450"/>
      <c r="H592" s="450"/>
      <c r="I592" s="450"/>
      <c r="J592" s="450"/>
      <c r="K592" s="450"/>
      <c r="L592" s="450"/>
      <c r="M592" s="450"/>
      <c r="N592" s="451"/>
      <c r="O592" s="69"/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  <c r="AA592" s="69"/>
      <c r="AB592" s="69"/>
      <c r="AC592" s="69"/>
      <c r="AD592" s="69"/>
      <c r="AE592" s="69"/>
      <c r="AF592" s="69"/>
      <c r="AG592" s="69"/>
      <c r="AH592" s="69"/>
      <c r="AI592" s="69"/>
      <c r="AJ592" s="69"/>
      <c r="AK592" s="69"/>
      <c r="AL592" s="69"/>
      <c r="AM592" s="69"/>
      <c r="AN592" s="69"/>
      <c r="AO592" s="69"/>
      <c r="AP592" s="69"/>
      <c r="AQ592" s="69"/>
      <c r="AR592" s="69"/>
      <c r="AS592" s="69"/>
      <c r="AT592" s="69"/>
      <c r="AU592" s="69"/>
      <c r="AV592" s="69"/>
      <c r="AW592" s="69"/>
      <c r="AX592" s="69"/>
      <c r="AY592" s="69"/>
      <c r="AZ592" s="69"/>
      <c r="BA592" s="69"/>
      <c r="BB592" s="69"/>
      <c r="BC592" s="69"/>
      <c r="BD592" s="69"/>
      <c r="BE592" s="69"/>
      <c r="BF592" s="69"/>
      <c r="BG592" s="69"/>
      <c r="BH592" s="69"/>
      <c r="BI592" s="69"/>
      <c r="BJ592" s="69"/>
      <c r="BK592" s="69"/>
      <c r="BL592" s="69"/>
      <c r="BM592" s="69"/>
      <c r="BN592" s="69"/>
      <c r="BO592" s="69"/>
      <c r="BP592" s="69"/>
      <c r="BQ592" s="69"/>
      <c r="BR592" s="69"/>
      <c r="BS592" s="69"/>
    </row>
    <row r="593" spans="1:71" ht="24" customHeight="1">
      <c r="A593" s="188">
        <v>4</v>
      </c>
      <c r="B593" s="205" t="str">
        <f>VLOOKUP($A$585,$V$4:$BJ$40,11)</f>
        <v>-</v>
      </c>
      <c r="C593" s="221"/>
      <c r="D593" s="205" t="str">
        <f>VLOOKUP($A$585,$V$4:$BJ$40,19)</f>
        <v>-</v>
      </c>
      <c r="E593" s="450"/>
      <c r="F593" s="450"/>
      <c r="G593" s="450"/>
      <c r="H593" s="450"/>
      <c r="I593" s="450"/>
      <c r="J593" s="450"/>
      <c r="K593" s="450"/>
      <c r="L593" s="450"/>
      <c r="M593" s="450"/>
      <c r="N593" s="451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  <c r="AA593" s="69"/>
      <c r="AB593" s="69"/>
      <c r="AC593" s="69"/>
      <c r="AD593" s="69"/>
      <c r="AE593" s="69"/>
      <c r="AF593" s="69"/>
      <c r="AG593" s="69"/>
      <c r="AH593" s="69"/>
      <c r="AI593" s="69"/>
      <c r="AJ593" s="69"/>
      <c r="AK593" s="69"/>
      <c r="AL593" s="69"/>
      <c r="AM593" s="69"/>
      <c r="AN593" s="69"/>
      <c r="AO593" s="69"/>
      <c r="AP593" s="69"/>
      <c r="AQ593" s="69"/>
      <c r="AR593" s="69"/>
      <c r="AS593" s="69"/>
      <c r="AT593" s="69"/>
      <c r="AU593" s="69"/>
      <c r="AV593" s="69"/>
      <c r="AW593" s="69"/>
      <c r="AX593" s="69"/>
      <c r="AY593" s="69"/>
      <c r="AZ593" s="69"/>
      <c r="BA593" s="69"/>
      <c r="BB593" s="69"/>
      <c r="BC593" s="69"/>
      <c r="BD593" s="69"/>
      <c r="BE593" s="69"/>
      <c r="BF593" s="69"/>
      <c r="BG593" s="69"/>
      <c r="BH593" s="69"/>
      <c r="BI593" s="69"/>
      <c r="BJ593" s="69"/>
      <c r="BK593" s="69"/>
      <c r="BL593" s="69"/>
      <c r="BM593" s="69"/>
      <c r="BN593" s="69"/>
      <c r="BO593" s="69"/>
      <c r="BP593" s="69"/>
      <c r="BQ593" s="69"/>
      <c r="BR593" s="69"/>
      <c r="BS593" s="69"/>
    </row>
    <row r="594" spans="1:71" ht="24" customHeight="1">
      <c r="A594" s="188">
        <v>5</v>
      </c>
      <c r="B594" s="205" t="str">
        <f>VLOOKUP($A$585,$V$4:$BJ$40,12)</f>
        <v>-</v>
      </c>
      <c r="C594" s="221"/>
      <c r="D594" s="205" t="str">
        <f>VLOOKUP($A$585,$V$4:$BJ$40,20)</f>
        <v>-</v>
      </c>
      <c r="E594" s="450"/>
      <c r="F594" s="450"/>
      <c r="G594" s="450"/>
      <c r="H594" s="450"/>
      <c r="I594" s="450"/>
      <c r="J594" s="450"/>
      <c r="K594" s="450"/>
      <c r="L594" s="450"/>
      <c r="M594" s="450"/>
      <c r="N594" s="451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  <c r="AA594" s="69"/>
      <c r="AB594" s="69"/>
      <c r="AC594" s="69"/>
      <c r="AD594" s="69"/>
      <c r="AE594" s="69"/>
      <c r="AF594" s="69"/>
      <c r="AG594" s="69"/>
      <c r="AH594" s="69"/>
      <c r="AI594" s="69"/>
      <c r="AJ594" s="69"/>
      <c r="AK594" s="69"/>
      <c r="AL594" s="69"/>
      <c r="AM594" s="69"/>
      <c r="AN594" s="69"/>
      <c r="AO594" s="69"/>
      <c r="AP594" s="69"/>
      <c r="AQ594" s="69"/>
      <c r="AR594" s="69"/>
      <c r="AS594" s="69"/>
      <c r="AT594" s="69"/>
      <c r="AU594" s="69"/>
      <c r="AV594" s="69"/>
      <c r="AW594" s="69"/>
      <c r="AX594" s="69"/>
      <c r="AY594" s="69"/>
      <c r="AZ594" s="69"/>
      <c r="BA594" s="69"/>
      <c r="BB594" s="69"/>
      <c r="BC594" s="69"/>
      <c r="BD594" s="69"/>
      <c r="BE594" s="69"/>
      <c r="BF594" s="69"/>
      <c r="BG594" s="69"/>
      <c r="BH594" s="69"/>
      <c r="BI594" s="69"/>
      <c r="BJ594" s="69"/>
      <c r="BK594" s="69"/>
      <c r="BL594" s="69"/>
      <c r="BM594" s="69"/>
      <c r="BN594" s="69"/>
      <c r="BO594" s="69"/>
      <c r="BP594" s="69"/>
      <c r="BQ594" s="69"/>
      <c r="BR594" s="69"/>
      <c r="BS594" s="69"/>
    </row>
    <row r="595" spans="1:71" ht="24" customHeight="1">
      <c r="A595" s="188">
        <v>6</v>
      </c>
      <c r="B595" s="205" t="str">
        <f>VLOOKUP($A$585,$V$4:$BJ$40,13)</f>
        <v>-</v>
      </c>
      <c r="C595" s="221"/>
      <c r="D595" s="205" t="str">
        <f>VLOOKUP($A$585,$V$4:$BJ$40,21)</f>
        <v>-</v>
      </c>
      <c r="E595" s="450"/>
      <c r="F595" s="450"/>
      <c r="G595" s="450"/>
      <c r="H595" s="450"/>
      <c r="I595" s="450"/>
      <c r="J595" s="450"/>
      <c r="K595" s="450"/>
      <c r="L595" s="450"/>
      <c r="M595" s="450"/>
      <c r="N595" s="451"/>
      <c r="O595" s="69"/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  <c r="AA595" s="69"/>
      <c r="AB595" s="69"/>
      <c r="AC595" s="69"/>
      <c r="AD595" s="69"/>
      <c r="AE595" s="69"/>
      <c r="AF595" s="69"/>
      <c r="AG595" s="69"/>
      <c r="AH595" s="69"/>
      <c r="AI595" s="69"/>
      <c r="AJ595" s="69"/>
      <c r="AK595" s="69"/>
      <c r="AL595" s="69"/>
      <c r="AM595" s="69"/>
      <c r="AN595" s="69"/>
      <c r="AO595" s="69"/>
      <c r="AP595" s="69"/>
      <c r="AQ595" s="69"/>
      <c r="AR595" s="69"/>
      <c r="AS595" s="69"/>
      <c r="AT595" s="69"/>
      <c r="AU595" s="69"/>
      <c r="AV595" s="69"/>
      <c r="AW595" s="69"/>
      <c r="AX595" s="69"/>
      <c r="AY595" s="69"/>
      <c r="AZ595" s="69"/>
      <c r="BA595" s="69"/>
      <c r="BB595" s="69"/>
      <c r="BC595" s="69"/>
      <c r="BD595" s="69"/>
      <c r="BE595" s="69"/>
      <c r="BF595" s="69"/>
      <c r="BG595" s="69"/>
      <c r="BH595" s="69"/>
      <c r="BI595" s="69"/>
      <c r="BJ595" s="69"/>
      <c r="BK595" s="69"/>
      <c r="BL595" s="69"/>
      <c r="BM595" s="69"/>
      <c r="BN595" s="69"/>
      <c r="BO595" s="69"/>
      <c r="BP595" s="69"/>
      <c r="BQ595" s="69"/>
      <c r="BR595" s="69"/>
      <c r="BS595" s="69"/>
    </row>
    <row r="596" spans="1:71" ht="24" customHeight="1">
      <c r="A596" s="188">
        <v>7</v>
      </c>
      <c r="B596" s="205" t="str">
        <f>VLOOKUP($A$585,$V$4:$BJ$40,14)</f>
        <v>-</v>
      </c>
      <c r="C596" s="221"/>
      <c r="D596" s="205" t="str">
        <f>VLOOKUP($A$585,$V$4:$BJ$40,22)</f>
        <v>-</v>
      </c>
      <c r="E596" s="450"/>
      <c r="F596" s="450"/>
      <c r="G596" s="450"/>
      <c r="H596" s="450"/>
      <c r="I596" s="450"/>
      <c r="J596" s="450"/>
      <c r="K596" s="450"/>
      <c r="L596" s="450"/>
      <c r="M596" s="450"/>
      <c r="N596" s="451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  <c r="AA596" s="69"/>
      <c r="AB596" s="69"/>
      <c r="AC596" s="69"/>
      <c r="AD596" s="69"/>
      <c r="AE596" s="69"/>
      <c r="AF596" s="69"/>
      <c r="AG596" s="69"/>
      <c r="AH596" s="69"/>
      <c r="AI596" s="69"/>
      <c r="AJ596" s="69"/>
      <c r="AK596" s="69"/>
      <c r="AL596" s="69"/>
      <c r="AM596" s="69"/>
      <c r="AN596" s="69"/>
      <c r="AO596" s="69"/>
      <c r="AP596" s="69"/>
      <c r="AQ596" s="69"/>
      <c r="AR596" s="69"/>
      <c r="AS596" s="69"/>
      <c r="AT596" s="69"/>
      <c r="AU596" s="69"/>
      <c r="AV596" s="69"/>
      <c r="AW596" s="69"/>
      <c r="AX596" s="69"/>
      <c r="AY596" s="69"/>
      <c r="AZ596" s="69"/>
      <c r="BA596" s="69"/>
      <c r="BB596" s="69"/>
      <c r="BC596" s="69"/>
      <c r="BD596" s="69"/>
      <c r="BE596" s="69"/>
      <c r="BF596" s="69"/>
      <c r="BG596" s="69"/>
      <c r="BH596" s="69"/>
      <c r="BI596" s="69"/>
      <c r="BJ596" s="69"/>
      <c r="BK596" s="69"/>
      <c r="BL596" s="69"/>
      <c r="BM596" s="69"/>
      <c r="BN596" s="69"/>
      <c r="BO596" s="69"/>
      <c r="BP596" s="69"/>
      <c r="BQ596" s="69"/>
      <c r="BR596" s="69"/>
      <c r="BS596" s="69"/>
    </row>
    <row r="597" spans="1:71" ht="24" customHeight="1">
      <c r="A597" s="188">
        <v>8</v>
      </c>
      <c r="B597" s="205" t="str">
        <f>VLOOKUP($A$585,$V$4:$BJ$40,15)</f>
        <v>-</v>
      </c>
      <c r="C597" s="221"/>
      <c r="D597" s="221" t="str">
        <f>VLOOKUP($A$585,$V$4:$BJ$40,23)</f>
        <v>-</v>
      </c>
      <c r="E597" s="450"/>
      <c r="F597" s="450"/>
      <c r="G597" s="450"/>
      <c r="H597" s="450"/>
      <c r="I597" s="450"/>
      <c r="J597" s="450"/>
      <c r="K597" s="450"/>
      <c r="L597" s="450"/>
      <c r="M597" s="450"/>
      <c r="N597" s="451"/>
      <c r="O597" s="69"/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  <c r="AA597" s="69"/>
      <c r="AB597" s="69"/>
      <c r="AC597" s="69"/>
      <c r="AD597" s="69"/>
      <c r="AE597" s="69"/>
      <c r="AF597" s="69"/>
      <c r="AG597" s="69"/>
      <c r="AH597" s="69"/>
      <c r="AI597" s="69"/>
      <c r="AJ597" s="69"/>
      <c r="AK597" s="69"/>
      <c r="AL597" s="69"/>
      <c r="AM597" s="69"/>
      <c r="AN597" s="69"/>
      <c r="AO597" s="69"/>
      <c r="AP597" s="69"/>
      <c r="AQ597" s="69"/>
      <c r="AR597" s="69"/>
      <c r="AS597" s="69"/>
      <c r="AT597" s="69"/>
      <c r="AU597" s="69"/>
      <c r="AV597" s="69"/>
      <c r="AW597" s="69"/>
      <c r="AX597" s="69"/>
      <c r="AY597" s="69"/>
      <c r="AZ597" s="69"/>
      <c r="BA597" s="69"/>
      <c r="BB597" s="69"/>
      <c r="BC597" s="69"/>
      <c r="BD597" s="69"/>
      <c r="BE597" s="69"/>
      <c r="BF597" s="69"/>
      <c r="BG597" s="69"/>
      <c r="BH597" s="69"/>
      <c r="BI597" s="69"/>
      <c r="BJ597" s="69"/>
      <c r="BK597" s="69"/>
      <c r="BL597" s="69"/>
      <c r="BM597" s="69"/>
      <c r="BN597" s="69"/>
      <c r="BO597" s="69"/>
      <c r="BP597" s="69"/>
      <c r="BQ597" s="69"/>
      <c r="BR597" s="69"/>
      <c r="BS597" s="69"/>
    </row>
    <row r="598" spans="1:71" ht="24" customHeight="1">
      <c r="A598" s="188">
        <v>9</v>
      </c>
      <c r="B598" s="205"/>
      <c r="C598" s="221"/>
      <c r="D598" s="221"/>
      <c r="E598" s="450"/>
      <c r="F598" s="450"/>
      <c r="G598" s="450"/>
      <c r="H598" s="450"/>
      <c r="I598" s="450"/>
      <c r="J598" s="450"/>
      <c r="K598" s="450"/>
      <c r="L598" s="450"/>
      <c r="M598" s="450"/>
      <c r="N598" s="451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  <c r="AA598" s="69"/>
      <c r="AB598" s="69"/>
      <c r="AC598" s="69"/>
      <c r="AD598" s="69"/>
      <c r="AE598" s="69"/>
      <c r="AF598" s="69"/>
      <c r="AG598" s="69"/>
      <c r="AH598" s="69"/>
      <c r="AI598" s="69"/>
      <c r="AJ598" s="69"/>
      <c r="AK598" s="69"/>
      <c r="AL598" s="69"/>
      <c r="AM598" s="69"/>
      <c r="AN598" s="69"/>
      <c r="AO598" s="69"/>
      <c r="AP598" s="69"/>
      <c r="AQ598" s="69"/>
      <c r="AR598" s="69"/>
      <c r="AS598" s="69"/>
      <c r="AT598" s="69"/>
      <c r="AU598" s="69"/>
      <c r="AV598" s="69"/>
      <c r="AW598" s="69"/>
      <c r="AX598" s="69"/>
      <c r="AY598" s="69"/>
      <c r="AZ598" s="69"/>
      <c r="BA598" s="69"/>
      <c r="BB598" s="69"/>
      <c r="BC598" s="69"/>
      <c r="BD598" s="69"/>
      <c r="BE598" s="69"/>
      <c r="BF598" s="69"/>
      <c r="BG598" s="69"/>
      <c r="BH598" s="69"/>
      <c r="BI598" s="69"/>
      <c r="BJ598" s="69"/>
      <c r="BK598" s="69"/>
      <c r="BL598" s="69"/>
      <c r="BM598" s="69"/>
      <c r="BN598" s="69"/>
      <c r="BO598" s="69"/>
      <c r="BP598" s="69"/>
      <c r="BQ598" s="69"/>
      <c r="BR598" s="69"/>
      <c r="BS598" s="69"/>
    </row>
    <row r="599" spans="1:71" ht="24" customHeight="1">
      <c r="A599" s="188">
        <v>10</v>
      </c>
      <c r="B599" s="205"/>
      <c r="C599" s="221"/>
      <c r="D599" s="221"/>
      <c r="E599" s="450"/>
      <c r="F599" s="450"/>
      <c r="G599" s="450"/>
      <c r="H599" s="450"/>
      <c r="I599" s="450"/>
      <c r="J599" s="450"/>
      <c r="K599" s="450"/>
      <c r="L599" s="450"/>
      <c r="M599" s="450"/>
      <c r="N599" s="451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  <c r="AA599" s="69"/>
      <c r="AB599" s="69"/>
      <c r="AC599" s="69"/>
      <c r="AD599" s="69"/>
      <c r="AE599" s="69"/>
      <c r="AF599" s="69"/>
      <c r="AG599" s="69"/>
      <c r="AH599" s="69"/>
      <c r="AI599" s="69"/>
      <c r="AJ599" s="69"/>
      <c r="AK599" s="69"/>
      <c r="AL599" s="69"/>
      <c r="AM599" s="69"/>
      <c r="AN599" s="69"/>
      <c r="AO599" s="69"/>
      <c r="AP599" s="69"/>
      <c r="AQ599" s="69"/>
      <c r="AR599" s="69"/>
      <c r="AS599" s="69"/>
      <c r="AT599" s="69"/>
      <c r="AU599" s="69"/>
      <c r="AV599" s="69"/>
      <c r="AW599" s="69"/>
      <c r="AX599" s="69"/>
      <c r="AY599" s="69"/>
      <c r="AZ599" s="69"/>
      <c r="BA599" s="69"/>
      <c r="BB599" s="69"/>
      <c r="BC599" s="69"/>
      <c r="BD599" s="69"/>
      <c r="BE599" s="69"/>
      <c r="BF599" s="69"/>
      <c r="BG599" s="69"/>
      <c r="BH599" s="69"/>
      <c r="BI599" s="69"/>
      <c r="BJ599" s="69"/>
      <c r="BK599" s="69"/>
      <c r="BL599" s="69"/>
      <c r="BM599" s="69"/>
      <c r="BN599" s="69"/>
      <c r="BO599" s="69"/>
      <c r="BP599" s="69"/>
      <c r="BQ599" s="69"/>
      <c r="BR599" s="69"/>
      <c r="BS599" s="69"/>
    </row>
    <row r="600" spans="1:71" ht="24" customHeight="1">
      <c r="A600" s="188">
        <v>11</v>
      </c>
      <c r="B600" s="205"/>
      <c r="C600" s="221"/>
      <c r="D600" s="228"/>
      <c r="E600" s="450"/>
      <c r="F600" s="450"/>
      <c r="G600" s="450"/>
      <c r="H600" s="450"/>
      <c r="I600" s="450"/>
      <c r="J600" s="450"/>
      <c r="K600" s="450"/>
      <c r="L600" s="450"/>
      <c r="M600" s="450"/>
      <c r="N600" s="451"/>
      <c r="O600" s="69"/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  <c r="AA600" s="69"/>
      <c r="AB600" s="69"/>
      <c r="AC600" s="69"/>
      <c r="AD600" s="69"/>
      <c r="AE600" s="69"/>
      <c r="AF600" s="69"/>
      <c r="AG600" s="69"/>
      <c r="AH600" s="69"/>
      <c r="AI600" s="69"/>
      <c r="AJ600" s="69"/>
      <c r="AK600" s="69"/>
      <c r="AL600" s="69"/>
      <c r="AM600" s="69"/>
      <c r="AN600" s="69"/>
      <c r="AO600" s="69"/>
      <c r="AP600" s="69"/>
      <c r="AQ600" s="69"/>
      <c r="AR600" s="69"/>
      <c r="AS600" s="69"/>
      <c r="AT600" s="69"/>
      <c r="AU600" s="69"/>
      <c r="AV600" s="69"/>
      <c r="AW600" s="69"/>
      <c r="AX600" s="69"/>
      <c r="AY600" s="69"/>
      <c r="AZ600" s="69"/>
      <c r="BA600" s="69"/>
      <c r="BB600" s="69"/>
      <c r="BC600" s="69"/>
      <c r="BD600" s="69"/>
      <c r="BE600" s="69"/>
      <c r="BF600" s="69"/>
      <c r="BG600" s="69"/>
      <c r="BH600" s="69"/>
      <c r="BI600" s="69"/>
      <c r="BJ600" s="69"/>
      <c r="BK600" s="69"/>
      <c r="BL600" s="69"/>
      <c r="BM600" s="69"/>
      <c r="BN600" s="69"/>
      <c r="BO600" s="69"/>
      <c r="BP600" s="69"/>
      <c r="BQ600" s="69"/>
      <c r="BR600" s="69"/>
      <c r="BS600" s="69"/>
    </row>
    <row r="601" spans="1:71" ht="24" customHeight="1">
      <c r="A601" s="188">
        <v>12</v>
      </c>
      <c r="B601" s="205"/>
      <c r="C601" s="221"/>
      <c r="D601" s="221"/>
      <c r="E601" s="450"/>
      <c r="F601" s="450"/>
      <c r="G601" s="450"/>
      <c r="H601" s="450"/>
      <c r="I601" s="450"/>
      <c r="J601" s="450"/>
      <c r="K601" s="450"/>
      <c r="L601" s="450"/>
      <c r="M601" s="450"/>
      <c r="N601" s="451"/>
      <c r="O601" s="69"/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  <c r="AA601" s="69"/>
      <c r="AB601" s="69"/>
      <c r="AC601" s="69"/>
      <c r="AD601" s="69"/>
      <c r="AE601" s="69"/>
      <c r="AF601" s="69"/>
      <c r="AG601" s="69"/>
      <c r="AH601" s="69"/>
      <c r="AI601" s="69"/>
      <c r="AJ601" s="69"/>
      <c r="AK601" s="69"/>
      <c r="AL601" s="69"/>
      <c r="AM601" s="69"/>
      <c r="AN601" s="69"/>
      <c r="AO601" s="69"/>
      <c r="AP601" s="69"/>
      <c r="AQ601" s="69"/>
      <c r="AR601" s="69"/>
      <c r="AS601" s="69"/>
      <c r="AT601" s="69"/>
      <c r="AU601" s="69"/>
      <c r="AV601" s="69"/>
      <c r="AW601" s="69"/>
      <c r="AX601" s="69"/>
      <c r="AY601" s="69"/>
      <c r="AZ601" s="69"/>
      <c r="BA601" s="69"/>
      <c r="BB601" s="69"/>
      <c r="BC601" s="69"/>
      <c r="BD601" s="69"/>
      <c r="BE601" s="69"/>
      <c r="BF601" s="69"/>
      <c r="BG601" s="69"/>
      <c r="BH601" s="69"/>
      <c r="BI601" s="69"/>
      <c r="BJ601" s="69"/>
      <c r="BK601" s="69"/>
      <c r="BL601" s="69"/>
      <c r="BM601" s="69"/>
      <c r="BN601" s="69"/>
      <c r="BO601" s="69"/>
      <c r="BP601" s="69"/>
      <c r="BQ601" s="69"/>
      <c r="BR601" s="69"/>
      <c r="BS601" s="69"/>
    </row>
    <row r="602" spans="1:71" ht="24" customHeight="1">
      <c r="A602" s="188">
        <v>13</v>
      </c>
      <c r="B602" s="205"/>
      <c r="C602" s="221"/>
      <c r="D602" s="221"/>
      <c r="E602" s="450"/>
      <c r="F602" s="450"/>
      <c r="G602" s="450"/>
      <c r="H602" s="450"/>
      <c r="I602" s="450"/>
      <c r="J602" s="450"/>
      <c r="K602" s="450"/>
      <c r="L602" s="450"/>
      <c r="M602" s="450"/>
      <c r="N602" s="451"/>
      <c r="O602" s="69"/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  <c r="AA602" s="69"/>
      <c r="AB602" s="69"/>
      <c r="AC602" s="69"/>
      <c r="AD602" s="69"/>
      <c r="AE602" s="69"/>
      <c r="AF602" s="69"/>
      <c r="AG602" s="69"/>
      <c r="AH602" s="69"/>
      <c r="AI602" s="69"/>
      <c r="AJ602" s="69"/>
      <c r="AK602" s="69"/>
      <c r="AL602" s="69"/>
      <c r="AM602" s="69"/>
      <c r="AN602" s="69"/>
      <c r="AO602" s="69"/>
      <c r="AP602" s="69"/>
      <c r="AQ602" s="69"/>
      <c r="AR602" s="69"/>
      <c r="AS602" s="69"/>
      <c r="AT602" s="69"/>
      <c r="AU602" s="69"/>
      <c r="AV602" s="69"/>
      <c r="AW602" s="69"/>
      <c r="AX602" s="69"/>
      <c r="AY602" s="69"/>
      <c r="AZ602" s="69"/>
      <c r="BA602" s="69"/>
      <c r="BB602" s="69"/>
      <c r="BC602" s="69"/>
      <c r="BD602" s="69"/>
      <c r="BE602" s="69"/>
      <c r="BF602" s="69"/>
      <c r="BG602" s="69"/>
      <c r="BH602" s="69"/>
      <c r="BI602" s="69"/>
      <c r="BJ602" s="69"/>
      <c r="BK602" s="69"/>
      <c r="BL602" s="69"/>
      <c r="BM602" s="69"/>
      <c r="BN602" s="69"/>
      <c r="BO602" s="69"/>
      <c r="BP602" s="69"/>
      <c r="BQ602" s="69"/>
      <c r="BR602" s="69"/>
      <c r="BS602" s="69"/>
    </row>
    <row r="603" spans="1:71" ht="24" customHeight="1">
      <c r="A603" s="188">
        <v>14</v>
      </c>
      <c r="B603" s="205"/>
      <c r="C603" s="221"/>
      <c r="D603" s="221"/>
      <c r="E603" s="450"/>
      <c r="F603" s="450"/>
      <c r="G603" s="450"/>
      <c r="H603" s="450"/>
      <c r="I603" s="450"/>
      <c r="J603" s="450"/>
      <c r="K603" s="450"/>
      <c r="L603" s="450"/>
      <c r="M603" s="450"/>
      <c r="N603" s="451"/>
      <c r="O603" s="69"/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  <c r="AA603" s="69"/>
      <c r="AB603" s="69"/>
      <c r="AC603" s="69"/>
      <c r="AD603" s="69"/>
      <c r="AE603" s="69"/>
      <c r="AF603" s="69"/>
      <c r="AG603" s="69"/>
      <c r="AH603" s="69"/>
      <c r="AI603" s="69"/>
      <c r="AJ603" s="69"/>
      <c r="AK603" s="69"/>
      <c r="AL603" s="69"/>
      <c r="AM603" s="69"/>
      <c r="AN603" s="69"/>
      <c r="AO603" s="69"/>
      <c r="AP603" s="69"/>
      <c r="AQ603" s="69"/>
      <c r="AR603" s="69"/>
      <c r="AS603" s="69"/>
      <c r="AT603" s="69"/>
      <c r="AU603" s="69"/>
      <c r="AV603" s="69"/>
      <c r="AW603" s="69"/>
      <c r="AX603" s="69"/>
      <c r="AY603" s="69"/>
      <c r="AZ603" s="69"/>
      <c r="BA603" s="69"/>
      <c r="BB603" s="69"/>
      <c r="BC603" s="69"/>
      <c r="BD603" s="69"/>
      <c r="BE603" s="69"/>
      <c r="BF603" s="69"/>
      <c r="BG603" s="69"/>
      <c r="BH603" s="69"/>
      <c r="BI603" s="69"/>
      <c r="BJ603" s="69"/>
      <c r="BK603" s="69"/>
      <c r="BL603" s="69"/>
      <c r="BM603" s="69"/>
      <c r="BN603" s="69"/>
      <c r="BO603" s="69"/>
      <c r="BP603" s="69"/>
      <c r="BQ603" s="69"/>
      <c r="BR603" s="69"/>
      <c r="BS603" s="69"/>
    </row>
    <row r="604" spans="1:71" ht="24" customHeight="1">
      <c r="A604" s="188">
        <v>15</v>
      </c>
      <c r="B604" s="230"/>
      <c r="C604" s="221"/>
      <c r="D604" s="222"/>
      <c r="E604" s="450"/>
      <c r="F604" s="450"/>
      <c r="G604" s="450"/>
      <c r="H604" s="450"/>
      <c r="I604" s="450"/>
      <c r="J604" s="450"/>
      <c r="K604" s="450"/>
      <c r="L604" s="450"/>
      <c r="M604" s="450"/>
      <c r="N604" s="451"/>
      <c r="O604" s="69"/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  <c r="AA604" s="69"/>
      <c r="AB604" s="69"/>
      <c r="AC604" s="69"/>
      <c r="AD604" s="69"/>
      <c r="AE604" s="69"/>
      <c r="AF604" s="69"/>
      <c r="AG604" s="69"/>
      <c r="AH604" s="69"/>
      <c r="AI604" s="69"/>
      <c r="AJ604" s="69"/>
      <c r="AK604" s="69"/>
      <c r="AL604" s="69"/>
      <c r="AM604" s="69"/>
      <c r="AN604" s="69"/>
      <c r="AO604" s="69"/>
      <c r="AP604" s="69"/>
      <c r="AQ604" s="69"/>
      <c r="AR604" s="69"/>
      <c r="AS604" s="69"/>
      <c r="AT604" s="69"/>
      <c r="AU604" s="69"/>
      <c r="AV604" s="69"/>
      <c r="AW604" s="69"/>
      <c r="AX604" s="69"/>
      <c r="AY604" s="69"/>
      <c r="AZ604" s="69"/>
      <c r="BA604" s="69"/>
      <c r="BB604" s="69"/>
      <c r="BC604" s="69"/>
      <c r="BD604" s="69"/>
      <c r="BE604" s="69"/>
      <c r="BF604" s="69"/>
      <c r="BG604" s="69"/>
      <c r="BH604" s="69"/>
      <c r="BI604" s="69"/>
      <c r="BJ604" s="69"/>
      <c r="BK604" s="69"/>
      <c r="BL604" s="69"/>
      <c r="BM604" s="69"/>
      <c r="BN604" s="69"/>
      <c r="BO604" s="69"/>
      <c r="BP604" s="69"/>
      <c r="BQ604" s="69"/>
      <c r="BR604" s="69"/>
      <c r="BS604" s="69"/>
    </row>
    <row r="605" spans="1:71" ht="24" customHeight="1">
      <c r="A605" s="188">
        <v>16</v>
      </c>
      <c r="B605" s="230"/>
      <c r="C605" s="221"/>
      <c r="D605" s="222"/>
      <c r="E605" s="450"/>
      <c r="F605" s="450"/>
      <c r="G605" s="450"/>
      <c r="H605" s="450"/>
      <c r="I605" s="450"/>
      <c r="J605" s="450"/>
      <c r="K605" s="450"/>
      <c r="L605" s="450"/>
      <c r="M605" s="450"/>
      <c r="N605" s="451"/>
      <c r="O605" s="69"/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  <c r="AA605" s="69"/>
      <c r="AB605" s="69"/>
      <c r="AC605" s="69"/>
      <c r="AD605" s="69"/>
      <c r="AE605" s="69"/>
      <c r="AF605" s="69"/>
      <c r="AG605" s="69"/>
      <c r="AH605" s="69"/>
      <c r="AI605" s="69"/>
      <c r="AJ605" s="69"/>
      <c r="AK605" s="69"/>
      <c r="AL605" s="69"/>
      <c r="AM605" s="69"/>
      <c r="AN605" s="69"/>
      <c r="AO605" s="69"/>
      <c r="AP605" s="69"/>
      <c r="AQ605" s="69"/>
      <c r="AR605" s="69"/>
      <c r="AS605" s="69"/>
      <c r="AT605" s="69"/>
      <c r="AU605" s="69"/>
      <c r="AV605" s="69"/>
      <c r="AW605" s="69"/>
      <c r="AX605" s="69"/>
      <c r="AY605" s="69"/>
      <c r="AZ605" s="69"/>
      <c r="BA605" s="69"/>
      <c r="BB605" s="69"/>
      <c r="BC605" s="69"/>
      <c r="BD605" s="69"/>
      <c r="BE605" s="69"/>
      <c r="BF605" s="69"/>
      <c r="BG605" s="69"/>
      <c r="BH605" s="69"/>
      <c r="BI605" s="69"/>
      <c r="BJ605" s="69"/>
      <c r="BK605" s="69"/>
      <c r="BL605" s="69"/>
      <c r="BM605" s="69"/>
      <c r="BN605" s="69"/>
      <c r="BO605" s="69"/>
      <c r="BP605" s="69"/>
      <c r="BQ605" s="69"/>
      <c r="BR605" s="69"/>
      <c r="BS605" s="69"/>
    </row>
    <row r="606" spans="1:71" ht="24" customHeight="1">
      <c r="A606" s="188">
        <v>17</v>
      </c>
      <c r="B606" s="230"/>
      <c r="C606" s="221"/>
      <c r="D606" s="222"/>
      <c r="E606" s="450"/>
      <c r="F606" s="450"/>
      <c r="G606" s="450"/>
      <c r="H606" s="450"/>
      <c r="I606" s="450"/>
      <c r="J606" s="450"/>
      <c r="K606" s="450"/>
      <c r="L606" s="450"/>
      <c r="M606" s="450"/>
      <c r="N606" s="451"/>
      <c r="O606" s="69"/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  <c r="AA606" s="69"/>
      <c r="AB606" s="69"/>
      <c r="AC606" s="69"/>
      <c r="AD606" s="69"/>
      <c r="AE606" s="69"/>
      <c r="AF606" s="69"/>
      <c r="AG606" s="69"/>
      <c r="AH606" s="69"/>
      <c r="AI606" s="69"/>
      <c r="AJ606" s="69"/>
      <c r="AK606" s="69"/>
      <c r="AL606" s="69"/>
      <c r="AM606" s="69"/>
      <c r="AN606" s="69"/>
      <c r="AO606" s="69"/>
      <c r="AP606" s="69"/>
      <c r="AQ606" s="69"/>
      <c r="AR606" s="69"/>
      <c r="AS606" s="69"/>
      <c r="AT606" s="69"/>
      <c r="AU606" s="69"/>
      <c r="AV606" s="69"/>
      <c r="AW606" s="69"/>
      <c r="AX606" s="69"/>
      <c r="AY606" s="69"/>
      <c r="AZ606" s="69"/>
      <c r="BA606" s="69"/>
      <c r="BB606" s="69"/>
      <c r="BC606" s="69"/>
      <c r="BD606" s="69"/>
      <c r="BE606" s="69"/>
      <c r="BF606" s="69"/>
      <c r="BG606" s="69"/>
      <c r="BH606" s="69"/>
      <c r="BI606" s="69"/>
      <c r="BJ606" s="69"/>
      <c r="BK606" s="69"/>
      <c r="BL606" s="69"/>
      <c r="BM606" s="69"/>
      <c r="BN606" s="69"/>
      <c r="BO606" s="69"/>
      <c r="BP606" s="69"/>
      <c r="BQ606" s="69"/>
      <c r="BR606" s="69"/>
      <c r="BS606" s="69"/>
    </row>
    <row r="607" spans="1:71" ht="24" customHeight="1">
      <c r="A607" s="188">
        <v>18</v>
      </c>
      <c r="B607" s="230"/>
      <c r="C607" s="221"/>
      <c r="D607" s="222"/>
      <c r="E607" s="450"/>
      <c r="F607" s="450"/>
      <c r="G607" s="450"/>
      <c r="H607" s="450"/>
      <c r="I607" s="450"/>
      <c r="J607" s="450"/>
      <c r="K607" s="450"/>
      <c r="L607" s="450"/>
      <c r="M607" s="450"/>
      <c r="N607" s="451"/>
      <c r="O607" s="69"/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  <c r="AA607" s="69"/>
      <c r="AB607" s="69"/>
      <c r="AC607" s="69"/>
      <c r="AD607" s="69"/>
      <c r="AE607" s="69"/>
      <c r="AF607" s="69"/>
      <c r="AG607" s="69"/>
      <c r="AH607" s="69"/>
      <c r="AI607" s="69"/>
      <c r="AJ607" s="69"/>
      <c r="AK607" s="69"/>
      <c r="AL607" s="69"/>
      <c r="AM607" s="69"/>
      <c r="AN607" s="69"/>
      <c r="AO607" s="69"/>
      <c r="AP607" s="69"/>
      <c r="AQ607" s="69"/>
      <c r="AR607" s="69"/>
      <c r="AS607" s="69"/>
      <c r="AT607" s="69"/>
      <c r="AU607" s="69"/>
      <c r="AV607" s="69"/>
      <c r="AW607" s="69"/>
      <c r="AX607" s="69"/>
      <c r="AY607" s="69"/>
      <c r="AZ607" s="69"/>
      <c r="BA607" s="69"/>
      <c r="BB607" s="69"/>
      <c r="BC607" s="69"/>
      <c r="BD607" s="69"/>
      <c r="BE607" s="69"/>
      <c r="BF607" s="69"/>
      <c r="BG607" s="69"/>
      <c r="BH607" s="69"/>
      <c r="BI607" s="69"/>
      <c r="BJ607" s="69"/>
      <c r="BK607" s="69"/>
      <c r="BL607" s="69"/>
      <c r="BM607" s="69"/>
      <c r="BN607" s="69"/>
      <c r="BO607" s="69"/>
      <c r="BP607" s="69"/>
      <c r="BQ607" s="69"/>
      <c r="BR607" s="69"/>
      <c r="BS607" s="69"/>
    </row>
    <row r="608" spans="1:71" s="363" customFormat="1" ht="24" customHeight="1">
      <c r="A608" s="188">
        <v>19</v>
      </c>
      <c r="B608" s="230"/>
      <c r="C608" s="221"/>
      <c r="D608" s="222"/>
      <c r="E608" s="450"/>
      <c r="F608" s="450"/>
      <c r="G608" s="450"/>
      <c r="H608" s="450"/>
      <c r="I608" s="450"/>
      <c r="J608" s="450"/>
      <c r="K608" s="450"/>
      <c r="L608" s="450"/>
      <c r="M608" s="450"/>
      <c r="N608" s="451"/>
      <c r="O608" s="69"/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  <c r="AA608" s="69"/>
      <c r="AB608" s="69"/>
      <c r="AC608" s="69"/>
      <c r="AD608" s="69"/>
      <c r="AE608" s="69"/>
      <c r="AF608" s="69"/>
      <c r="AG608" s="69"/>
      <c r="AH608" s="69"/>
      <c r="AI608" s="69"/>
      <c r="AJ608" s="69"/>
      <c r="AK608" s="69"/>
      <c r="AL608" s="69"/>
      <c r="AM608" s="69"/>
      <c r="AN608" s="69"/>
      <c r="AO608" s="69"/>
      <c r="AP608" s="69"/>
      <c r="AQ608" s="69"/>
      <c r="AR608" s="69"/>
      <c r="AS608" s="69"/>
      <c r="AT608" s="69"/>
      <c r="AU608" s="69"/>
      <c r="AV608" s="69"/>
      <c r="AW608" s="69"/>
      <c r="AX608" s="69"/>
      <c r="AY608" s="69"/>
      <c r="AZ608" s="69"/>
      <c r="BA608" s="69"/>
      <c r="BB608" s="69"/>
      <c r="BC608" s="69"/>
      <c r="BD608" s="69"/>
      <c r="BE608" s="69"/>
      <c r="BF608" s="69"/>
      <c r="BG608" s="69"/>
      <c r="BH608" s="69"/>
      <c r="BI608" s="69"/>
      <c r="BJ608" s="69"/>
      <c r="BK608" s="69"/>
      <c r="BL608" s="69"/>
      <c r="BM608" s="69"/>
      <c r="BN608" s="69"/>
      <c r="BO608" s="69"/>
      <c r="BP608" s="69"/>
      <c r="BQ608" s="69"/>
      <c r="BR608" s="69"/>
      <c r="BS608" s="69"/>
    </row>
    <row r="609" spans="1:71" s="363" customFormat="1" ht="24" customHeight="1">
      <c r="A609" s="188">
        <v>20</v>
      </c>
      <c r="B609" s="230"/>
      <c r="C609" s="221"/>
      <c r="D609" s="222"/>
      <c r="E609" s="450"/>
      <c r="F609" s="450"/>
      <c r="G609" s="450"/>
      <c r="H609" s="450"/>
      <c r="I609" s="450"/>
      <c r="J609" s="450"/>
      <c r="K609" s="450"/>
      <c r="L609" s="450"/>
      <c r="M609" s="450"/>
      <c r="N609" s="451"/>
      <c r="O609" s="69"/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  <c r="AA609" s="69"/>
      <c r="AB609" s="69"/>
      <c r="AC609" s="69"/>
      <c r="AD609" s="69"/>
      <c r="AE609" s="69"/>
      <c r="AF609" s="69"/>
      <c r="AG609" s="69"/>
      <c r="AH609" s="69"/>
      <c r="AI609" s="69"/>
      <c r="AJ609" s="69"/>
      <c r="AK609" s="69"/>
      <c r="AL609" s="69"/>
      <c r="AM609" s="69"/>
      <c r="AN609" s="69"/>
      <c r="AO609" s="69"/>
      <c r="AP609" s="69"/>
      <c r="AQ609" s="69"/>
      <c r="AR609" s="69"/>
      <c r="AS609" s="69"/>
      <c r="AT609" s="69"/>
      <c r="AU609" s="69"/>
      <c r="AV609" s="69"/>
      <c r="AW609" s="69"/>
      <c r="AX609" s="69"/>
      <c r="AY609" s="69"/>
      <c r="AZ609" s="69"/>
      <c r="BA609" s="69"/>
      <c r="BB609" s="69"/>
      <c r="BC609" s="69"/>
      <c r="BD609" s="69"/>
      <c r="BE609" s="69"/>
      <c r="BF609" s="69"/>
      <c r="BG609" s="69"/>
      <c r="BH609" s="69"/>
      <c r="BI609" s="69"/>
      <c r="BJ609" s="69"/>
      <c r="BK609" s="69"/>
      <c r="BL609" s="69"/>
      <c r="BM609" s="69"/>
      <c r="BN609" s="69"/>
      <c r="BO609" s="69"/>
      <c r="BP609" s="69"/>
      <c r="BQ609" s="69"/>
      <c r="BR609" s="69"/>
      <c r="BS609" s="69"/>
    </row>
    <row r="610" spans="1:71" s="363" customFormat="1" ht="24" customHeight="1">
      <c r="A610" s="188">
        <v>21</v>
      </c>
      <c r="B610" s="230"/>
      <c r="C610" s="221"/>
      <c r="D610" s="222"/>
      <c r="E610" s="450"/>
      <c r="F610" s="450"/>
      <c r="G610" s="450"/>
      <c r="H610" s="450"/>
      <c r="I610" s="450"/>
      <c r="J610" s="450"/>
      <c r="K610" s="450"/>
      <c r="L610" s="450"/>
      <c r="M610" s="450"/>
      <c r="N610" s="451"/>
      <c r="O610" s="69"/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  <c r="AA610" s="69"/>
      <c r="AB610" s="69"/>
      <c r="AC610" s="69"/>
      <c r="AD610" s="69"/>
      <c r="AE610" s="69"/>
      <c r="AF610" s="69"/>
      <c r="AG610" s="69"/>
      <c r="AH610" s="69"/>
      <c r="AI610" s="69"/>
      <c r="AJ610" s="69"/>
      <c r="AK610" s="69"/>
      <c r="AL610" s="69"/>
      <c r="AM610" s="69"/>
      <c r="AN610" s="69"/>
      <c r="AO610" s="69"/>
      <c r="AP610" s="69"/>
      <c r="AQ610" s="69"/>
      <c r="AR610" s="69"/>
      <c r="AS610" s="69"/>
      <c r="AT610" s="69"/>
      <c r="AU610" s="69"/>
      <c r="AV610" s="69"/>
      <c r="AW610" s="69"/>
      <c r="AX610" s="69"/>
      <c r="AY610" s="69"/>
      <c r="AZ610" s="69"/>
      <c r="BA610" s="69"/>
      <c r="BB610" s="69"/>
      <c r="BC610" s="69"/>
      <c r="BD610" s="69"/>
      <c r="BE610" s="69"/>
      <c r="BF610" s="69"/>
      <c r="BG610" s="69"/>
      <c r="BH610" s="69"/>
      <c r="BI610" s="69"/>
      <c r="BJ610" s="69"/>
      <c r="BK610" s="69"/>
      <c r="BL610" s="69"/>
      <c r="BM610" s="69"/>
      <c r="BN610" s="69"/>
      <c r="BO610" s="69"/>
      <c r="BP610" s="69"/>
      <c r="BQ610" s="69"/>
      <c r="BR610" s="69"/>
      <c r="BS610" s="69"/>
    </row>
    <row r="611" spans="1:71" s="363" customFormat="1" ht="24" customHeight="1">
      <c r="A611" s="188">
        <v>22</v>
      </c>
      <c r="B611" s="230"/>
      <c r="C611" s="221"/>
      <c r="D611" s="222"/>
      <c r="E611" s="450"/>
      <c r="F611" s="450"/>
      <c r="G611" s="450"/>
      <c r="H611" s="450"/>
      <c r="I611" s="450"/>
      <c r="J611" s="450"/>
      <c r="K611" s="450"/>
      <c r="L611" s="450"/>
      <c r="M611" s="450"/>
      <c r="N611" s="451"/>
      <c r="O611" s="69"/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  <c r="AA611" s="69"/>
      <c r="AB611" s="69"/>
      <c r="AC611" s="69"/>
      <c r="AD611" s="69"/>
      <c r="AE611" s="69"/>
      <c r="AF611" s="69"/>
      <c r="AG611" s="69"/>
      <c r="AH611" s="69"/>
      <c r="AI611" s="69"/>
      <c r="AJ611" s="69"/>
      <c r="AK611" s="69"/>
      <c r="AL611" s="69"/>
      <c r="AM611" s="69"/>
      <c r="AN611" s="69"/>
      <c r="AO611" s="69"/>
      <c r="AP611" s="69"/>
      <c r="AQ611" s="69"/>
      <c r="AR611" s="69"/>
      <c r="AS611" s="69"/>
      <c r="AT611" s="69"/>
      <c r="AU611" s="69"/>
      <c r="AV611" s="69"/>
      <c r="AW611" s="69"/>
      <c r="AX611" s="69"/>
      <c r="AY611" s="69"/>
      <c r="AZ611" s="69"/>
      <c r="BA611" s="69"/>
      <c r="BB611" s="69"/>
      <c r="BC611" s="69"/>
      <c r="BD611" s="69"/>
      <c r="BE611" s="69"/>
      <c r="BF611" s="69"/>
      <c r="BG611" s="69"/>
      <c r="BH611" s="69"/>
      <c r="BI611" s="69"/>
      <c r="BJ611" s="69"/>
      <c r="BK611" s="69"/>
      <c r="BL611" s="69"/>
      <c r="BM611" s="69"/>
      <c r="BN611" s="69"/>
      <c r="BO611" s="69"/>
      <c r="BP611" s="69"/>
      <c r="BQ611" s="69"/>
      <c r="BR611" s="69"/>
      <c r="BS611" s="69"/>
    </row>
    <row r="612" spans="1:71" s="363" customFormat="1" ht="24" customHeight="1">
      <c r="A612" s="188">
        <v>23</v>
      </c>
      <c r="B612" s="230"/>
      <c r="C612" s="221"/>
      <c r="D612" s="222"/>
      <c r="E612" s="450"/>
      <c r="F612" s="450"/>
      <c r="G612" s="450"/>
      <c r="H612" s="450"/>
      <c r="I612" s="450"/>
      <c r="J612" s="450"/>
      <c r="K612" s="450"/>
      <c r="L612" s="450"/>
      <c r="M612" s="450"/>
      <c r="N612" s="451"/>
      <c r="O612" s="69"/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  <c r="AA612" s="69"/>
      <c r="AB612" s="69"/>
      <c r="AC612" s="69"/>
      <c r="AD612" s="69"/>
      <c r="AE612" s="69"/>
      <c r="AF612" s="69"/>
      <c r="AG612" s="69"/>
      <c r="AH612" s="69"/>
      <c r="AI612" s="69"/>
      <c r="AJ612" s="69"/>
      <c r="AK612" s="69"/>
      <c r="AL612" s="69"/>
      <c r="AM612" s="69"/>
      <c r="AN612" s="69"/>
      <c r="AO612" s="69"/>
      <c r="AP612" s="69"/>
      <c r="AQ612" s="69"/>
      <c r="AR612" s="69"/>
      <c r="AS612" s="69"/>
      <c r="AT612" s="69"/>
      <c r="AU612" s="69"/>
      <c r="AV612" s="69"/>
      <c r="AW612" s="69"/>
      <c r="AX612" s="69"/>
      <c r="AY612" s="69"/>
      <c r="AZ612" s="69"/>
      <c r="BA612" s="69"/>
      <c r="BB612" s="69"/>
      <c r="BC612" s="69"/>
      <c r="BD612" s="69"/>
      <c r="BE612" s="69"/>
      <c r="BF612" s="69"/>
      <c r="BG612" s="69"/>
      <c r="BH612" s="69"/>
      <c r="BI612" s="69"/>
      <c r="BJ612" s="69"/>
      <c r="BK612" s="69"/>
      <c r="BL612" s="69"/>
      <c r="BM612" s="69"/>
      <c r="BN612" s="69"/>
      <c r="BO612" s="69"/>
      <c r="BP612" s="69"/>
      <c r="BQ612" s="69"/>
      <c r="BR612" s="69"/>
      <c r="BS612" s="69"/>
    </row>
    <row r="613" spans="1:71" ht="24" customHeight="1">
      <c r="A613" s="188">
        <v>24</v>
      </c>
      <c r="B613" s="230"/>
      <c r="C613" s="221"/>
      <c r="D613" s="222"/>
      <c r="E613" s="450"/>
      <c r="F613" s="450"/>
      <c r="G613" s="450"/>
      <c r="H613" s="450"/>
      <c r="I613" s="450"/>
      <c r="J613" s="450"/>
      <c r="K613" s="450"/>
      <c r="L613" s="450"/>
      <c r="M613" s="450"/>
      <c r="N613" s="451"/>
      <c r="O613" s="69"/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  <c r="AA613" s="69"/>
      <c r="AB613" s="69"/>
      <c r="AC613" s="69"/>
      <c r="AD613" s="69"/>
      <c r="AE613" s="69"/>
      <c r="AF613" s="69"/>
      <c r="AG613" s="69"/>
      <c r="AH613" s="69"/>
      <c r="AI613" s="69"/>
      <c r="AJ613" s="69"/>
      <c r="AK613" s="69"/>
      <c r="AL613" s="69"/>
      <c r="AM613" s="69"/>
      <c r="AN613" s="69"/>
      <c r="AO613" s="69"/>
      <c r="AP613" s="69"/>
      <c r="AQ613" s="69"/>
      <c r="AR613" s="69"/>
      <c r="AS613" s="69"/>
      <c r="AT613" s="69"/>
      <c r="AU613" s="69"/>
      <c r="AV613" s="69"/>
      <c r="AW613" s="69"/>
      <c r="AX613" s="69"/>
      <c r="AY613" s="69"/>
      <c r="AZ613" s="69"/>
      <c r="BA613" s="69"/>
      <c r="BB613" s="69"/>
      <c r="BC613" s="69"/>
      <c r="BD613" s="69"/>
      <c r="BE613" s="69"/>
      <c r="BF613" s="69"/>
      <c r="BG613" s="69"/>
      <c r="BH613" s="69"/>
      <c r="BI613" s="69"/>
      <c r="BJ613" s="69"/>
      <c r="BK613" s="69"/>
      <c r="BL613" s="69"/>
      <c r="BM613" s="69"/>
      <c r="BN613" s="69"/>
      <c r="BO613" s="69"/>
      <c r="BP613" s="69"/>
      <c r="BQ613" s="69"/>
      <c r="BR613" s="69"/>
      <c r="BS613" s="69"/>
    </row>
    <row r="614" spans="1:71" ht="24" customHeight="1" thickBot="1">
      <c r="A614" s="188">
        <v>25</v>
      </c>
      <c r="B614" s="231"/>
      <c r="C614" s="232"/>
      <c r="D614" s="233"/>
      <c r="E614" s="448"/>
      <c r="F614" s="448"/>
      <c r="G614" s="448"/>
      <c r="H614" s="448"/>
      <c r="I614" s="448"/>
      <c r="J614" s="448"/>
      <c r="K614" s="448"/>
      <c r="L614" s="448"/>
      <c r="M614" s="448"/>
      <c r="N614" s="449"/>
      <c r="O614" s="69"/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  <c r="AA614" s="69"/>
      <c r="AB614" s="69"/>
      <c r="AC614" s="69"/>
      <c r="AD614" s="69"/>
      <c r="AE614" s="69"/>
      <c r="AF614" s="69"/>
      <c r="AG614" s="69"/>
      <c r="AH614" s="69"/>
      <c r="AI614" s="69"/>
      <c r="AJ614" s="69"/>
      <c r="AK614" s="69"/>
      <c r="AL614" s="69"/>
      <c r="AM614" s="69"/>
      <c r="AN614" s="69"/>
      <c r="AO614" s="69"/>
      <c r="AP614" s="69"/>
      <c r="AQ614" s="69"/>
      <c r="AR614" s="69"/>
      <c r="AS614" s="69"/>
      <c r="AT614" s="69"/>
      <c r="AU614" s="69"/>
      <c r="AV614" s="69"/>
      <c r="AW614" s="69"/>
      <c r="AX614" s="69"/>
      <c r="AY614" s="69"/>
      <c r="AZ614" s="69"/>
      <c r="BA614" s="69"/>
      <c r="BB614" s="69"/>
      <c r="BC614" s="69"/>
      <c r="BD614" s="69"/>
      <c r="BE614" s="69"/>
      <c r="BF614" s="69"/>
      <c r="BG614" s="69"/>
      <c r="BH614" s="69"/>
      <c r="BI614" s="69"/>
      <c r="BJ614" s="69"/>
      <c r="BK614" s="69"/>
      <c r="BL614" s="69"/>
      <c r="BM614" s="69"/>
      <c r="BN614" s="69"/>
      <c r="BO614" s="69"/>
      <c r="BP614" s="69"/>
      <c r="BQ614" s="69"/>
      <c r="BR614" s="69"/>
      <c r="BS614" s="69"/>
    </row>
    <row r="615" spans="1:71" ht="24" customHeight="1" thickBot="1">
      <c r="A615" s="191"/>
      <c r="B615" s="76"/>
      <c r="C615" s="501" t="s">
        <v>324</v>
      </c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69"/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  <c r="AA615" s="69"/>
      <c r="AB615" s="69"/>
      <c r="AC615" s="69"/>
      <c r="AD615" s="69"/>
      <c r="AE615" s="69"/>
      <c r="AF615" s="69"/>
      <c r="AG615" s="69"/>
      <c r="AH615" s="69"/>
      <c r="AI615" s="69"/>
      <c r="AJ615" s="69"/>
      <c r="AK615" s="69"/>
      <c r="AL615" s="69"/>
      <c r="AM615" s="69"/>
      <c r="AN615" s="69"/>
      <c r="AO615" s="69"/>
      <c r="AP615" s="69"/>
      <c r="AQ615" s="69"/>
      <c r="AR615" s="69"/>
      <c r="AS615" s="69"/>
      <c r="AT615" s="69"/>
      <c r="AU615" s="69"/>
      <c r="AV615" s="69"/>
      <c r="AW615" s="69"/>
      <c r="AX615" s="69"/>
      <c r="AY615" s="69"/>
      <c r="AZ615" s="69"/>
      <c r="BA615" s="69"/>
      <c r="BB615" s="69"/>
      <c r="BC615" s="69"/>
      <c r="BD615" s="69"/>
      <c r="BE615" s="69"/>
      <c r="BF615" s="69"/>
      <c r="BG615" s="69"/>
      <c r="BH615" s="69"/>
      <c r="BI615" s="69"/>
      <c r="BJ615" s="69"/>
      <c r="BK615" s="69"/>
      <c r="BL615" s="69"/>
      <c r="BM615" s="69"/>
      <c r="BN615" s="69"/>
      <c r="BO615" s="69"/>
      <c r="BP615" s="69"/>
      <c r="BQ615" s="69"/>
      <c r="BR615" s="69"/>
      <c r="BS615" s="69"/>
    </row>
    <row r="616" spans="1:71" ht="24" customHeight="1">
      <c r="A616" s="192" t="s">
        <v>48</v>
      </c>
      <c r="B616" s="236"/>
      <c r="C616" s="236"/>
      <c r="D616" s="236"/>
      <c r="E616" s="236"/>
      <c r="F616" s="237"/>
      <c r="G616" s="567"/>
      <c r="H616" s="568"/>
      <c r="I616" s="568"/>
      <c r="J616" s="568"/>
      <c r="K616" s="568"/>
      <c r="L616" s="568"/>
      <c r="M616" s="568"/>
      <c r="N616" s="569"/>
      <c r="O616" s="69"/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  <c r="AA616" s="69"/>
      <c r="AB616" s="69"/>
      <c r="AC616" s="69"/>
      <c r="AD616" s="69"/>
      <c r="AE616" s="69"/>
      <c r="AF616" s="69"/>
      <c r="AG616" s="69"/>
      <c r="AH616" s="69"/>
      <c r="AI616" s="69"/>
      <c r="AJ616" s="69"/>
      <c r="AK616" s="69"/>
      <c r="AL616" s="69"/>
      <c r="AM616" s="69"/>
      <c r="AN616" s="69"/>
      <c r="AO616" s="69"/>
      <c r="AP616" s="69"/>
      <c r="AQ616" s="69"/>
      <c r="AR616" s="69"/>
      <c r="AS616" s="69"/>
      <c r="AT616" s="69"/>
      <c r="AU616" s="69"/>
      <c r="AV616" s="69"/>
      <c r="AW616" s="69"/>
      <c r="AX616" s="69"/>
      <c r="AY616" s="69"/>
      <c r="AZ616" s="69"/>
      <c r="BA616" s="69"/>
      <c r="BB616" s="69"/>
      <c r="BC616" s="69"/>
      <c r="BD616" s="69"/>
      <c r="BE616" s="69"/>
      <c r="BF616" s="69"/>
      <c r="BG616" s="69"/>
      <c r="BH616" s="69"/>
      <c r="BI616" s="69"/>
      <c r="BJ616" s="69"/>
      <c r="BK616" s="69"/>
      <c r="BL616" s="69"/>
      <c r="BM616" s="69"/>
      <c r="BN616" s="69"/>
      <c r="BO616" s="69"/>
      <c r="BP616" s="69"/>
      <c r="BQ616" s="69"/>
      <c r="BR616" s="69"/>
      <c r="BS616" s="69"/>
    </row>
    <row r="617" spans="1:71" ht="24" customHeight="1">
      <c r="A617" s="193" t="s">
        <v>51</v>
      </c>
      <c r="B617" s="240" t="s">
        <v>21</v>
      </c>
      <c r="C617" s="452" t="s">
        <v>22</v>
      </c>
      <c r="D617" s="452" t="s">
        <v>23</v>
      </c>
      <c r="E617" s="242" t="s">
        <v>52</v>
      </c>
      <c r="F617" s="243"/>
      <c r="G617" s="244"/>
      <c r="H617" s="240"/>
      <c r="I617" s="544"/>
      <c r="J617" s="545"/>
      <c r="K617" s="546"/>
      <c r="L617" s="547"/>
      <c r="M617" s="548"/>
      <c r="N617" s="245"/>
      <c r="O617" s="69"/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  <c r="AA617" s="69"/>
      <c r="AB617" s="69"/>
      <c r="AC617" s="69"/>
      <c r="AD617" s="69"/>
      <c r="AE617" s="69"/>
      <c r="AF617" s="69"/>
      <c r="AG617" s="69"/>
      <c r="AH617" s="69"/>
      <c r="AI617" s="69"/>
      <c r="AJ617" s="69"/>
      <c r="AK617" s="69"/>
      <c r="AL617" s="69"/>
      <c r="AM617" s="69"/>
      <c r="AN617" s="69"/>
      <c r="AO617" s="69"/>
      <c r="AP617" s="69"/>
      <c r="AQ617" s="69"/>
      <c r="AR617" s="69"/>
      <c r="AS617" s="69"/>
      <c r="AT617" s="69"/>
      <c r="AU617" s="69"/>
      <c r="AV617" s="69"/>
      <c r="AW617" s="69"/>
      <c r="AX617" s="69"/>
      <c r="AY617" s="69"/>
      <c r="AZ617" s="69"/>
      <c r="BA617" s="69"/>
      <c r="BB617" s="69"/>
      <c r="BC617" s="69"/>
      <c r="BD617" s="69"/>
      <c r="BE617" s="69"/>
      <c r="BF617" s="69"/>
      <c r="BG617" s="69"/>
      <c r="BH617" s="69"/>
      <c r="BI617" s="69"/>
      <c r="BJ617" s="69"/>
      <c r="BK617" s="69"/>
      <c r="BL617" s="69"/>
      <c r="BM617" s="69"/>
      <c r="BN617" s="69"/>
      <c r="BO617" s="69"/>
      <c r="BP617" s="69"/>
      <c r="BQ617" s="69"/>
      <c r="BR617" s="69"/>
      <c r="BS617" s="69"/>
    </row>
    <row r="618" spans="1:71" ht="24" customHeight="1">
      <c r="A618" s="194" t="s">
        <v>54</v>
      </c>
      <c r="B618" s="450"/>
      <c r="C618" s="450"/>
      <c r="D618" s="450"/>
      <c r="E618" s="443"/>
      <c r="F618" s="246"/>
      <c r="G618" s="194"/>
      <c r="H618" s="450"/>
      <c r="I618" s="544"/>
      <c r="J618" s="545"/>
      <c r="K618" s="546"/>
      <c r="L618" s="547"/>
      <c r="M618" s="548"/>
      <c r="N618" s="247"/>
      <c r="O618" s="69"/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  <c r="AA618" s="69"/>
      <c r="AB618" s="69"/>
      <c r="AC618" s="69"/>
      <c r="AD618" s="69"/>
      <c r="AE618" s="69"/>
      <c r="AF618" s="69"/>
      <c r="AG618" s="69"/>
      <c r="AH618" s="69"/>
      <c r="AI618" s="69"/>
      <c r="AJ618" s="69"/>
      <c r="AK618" s="69"/>
      <c r="AL618" s="69"/>
      <c r="AM618" s="69"/>
      <c r="AN618" s="69"/>
      <c r="AO618" s="69"/>
      <c r="AP618" s="69"/>
      <c r="AQ618" s="69"/>
      <c r="AR618" s="69"/>
      <c r="AS618" s="69"/>
      <c r="AT618" s="69"/>
      <c r="AU618" s="69"/>
      <c r="AV618" s="69"/>
      <c r="AW618" s="69"/>
      <c r="AX618" s="69"/>
      <c r="AY618" s="69"/>
      <c r="AZ618" s="69"/>
      <c r="BA618" s="69"/>
      <c r="BB618" s="69"/>
      <c r="BC618" s="69"/>
      <c r="BD618" s="69"/>
      <c r="BE618" s="69"/>
      <c r="BF618" s="69"/>
      <c r="BG618" s="69"/>
      <c r="BH618" s="69"/>
      <c r="BI618" s="69"/>
      <c r="BJ618" s="69"/>
      <c r="BK618" s="69"/>
      <c r="BL618" s="69"/>
      <c r="BM618" s="69"/>
      <c r="BN618" s="69"/>
      <c r="BO618" s="69"/>
      <c r="BP618" s="69"/>
      <c r="BQ618" s="69"/>
      <c r="BR618" s="69"/>
      <c r="BS618" s="69"/>
    </row>
    <row r="619" spans="1:71" ht="24" customHeight="1">
      <c r="A619" s="194" t="s">
        <v>57</v>
      </c>
      <c r="B619" s="450"/>
      <c r="C619" s="450"/>
      <c r="D619" s="450"/>
      <c r="E619" s="443"/>
      <c r="F619" s="246"/>
      <c r="G619" s="194"/>
      <c r="H619" s="450"/>
      <c r="I619" s="544"/>
      <c r="J619" s="545"/>
      <c r="K619" s="546"/>
      <c r="L619" s="547"/>
      <c r="M619" s="548"/>
      <c r="N619" s="247"/>
      <c r="O619" s="69"/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  <c r="AA619" s="69"/>
      <c r="AB619" s="69"/>
      <c r="AC619" s="69"/>
      <c r="AD619" s="69"/>
      <c r="AE619" s="69"/>
      <c r="AF619" s="69"/>
      <c r="AG619" s="69"/>
      <c r="AH619" s="69"/>
      <c r="AI619" s="69"/>
      <c r="AJ619" s="69"/>
      <c r="AK619" s="69"/>
      <c r="AL619" s="69"/>
      <c r="AM619" s="69"/>
      <c r="AN619" s="69"/>
      <c r="AO619" s="69"/>
      <c r="AP619" s="69"/>
      <c r="AQ619" s="69"/>
      <c r="AR619" s="69"/>
      <c r="AS619" s="69"/>
      <c r="AT619" s="69"/>
      <c r="AU619" s="69"/>
      <c r="AV619" s="69"/>
      <c r="AW619" s="69"/>
      <c r="AX619" s="69"/>
      <c r="AY619" s="69"/>
      <c r="AZ619" s="69"/>
      <c r="BA619" s="69"/>
      <c r="BB619" s="69"/>
      <c r="BC619" s="69"/>
      <c r="BD619" s="69"/>
      <c r="BE619" s="69"/>
      <c r="BF619" s="69"/>
      <c r="BG619" s="69"/>
      <c r="BH619" s="69"/>
      <c r="BI619" s="69"/>
      <c r="BJ619" s="69"/>
      <c r="BK619" s="69"/>
      <c r="BL619" s="69"/>
      <c r="BM619" s="69"/>
      <c r="BN619" s="69"/>
      <c r="BO619" s="69"/>
      <c r="BP619" s="69"/>
      <c r="BQ619" s="69"/>
      <c r="BR619" s="69"/>
      <c r="BS619" s="69"/>
    </row>
    <row r="620" spans="1:71" ht="24" customHeight="1">
      <c r="A620" s="194" t="s">
        <v>59</v>
      </c>
      <c r="B620" s="450"/>
      <c r="C620" s="450"/>
      <c r="D620" s="450"/>
      <c r="E620" s="443"/>
      <c r="F620" s="246"/>
      <c r="G620" s="194"/>
      <c r="H620" s="450"/>
      <c r="I620" s="544"/>
      <c r="J620" s="545"/>
      <c r="K620" s="546"/>
      <c r="L620" s="547"/>
      <c r="M620" s="548"/>
      <c r="N620" s="247"/>
      <c r="O620" s="69"/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  <c r="AA620" s="69"/>
      <c r="AB620" s="69"/>
      <c r="AC620" s="69"/>
      <c r="AD620" s="69"/>
      <c r="AE620" s="69"/>
      <c r="AF620" s="69"/>
      <c r="AG620" s="69"/>
      <c r="AH620" s="69"/>
      <c r="AI620" s="69"/>
      <c r="AJ620" s="69"/>
      <c r="AK620" s="69"/>
      <c r="AL620" s="69"/>
      <c r="AM620" s="69"/>
      <c r="AN620" s="69"/>
      <c r="AO620" s="69"/>
      <c r="AP620" s="69"/>
      <c r="AQ620" s="69"/>
      <c r="AR620" s="69"/>
      <c r="AS620" s="69"/>
      <c r="AT620" s="69"/>
      <c r="AU620" s="69"/>
      <c r="AV620" s="69"/>
      <c r="AW620" s="69"/>
      <c r="AX620" s="69"/>
      <c r="AY620" s="69"/>
      <c r="AZ620" s="69"/>
      <c r="BA620" s="69"/>
      <c r="BB620" s="69"/>
      <c r="BC620" s="69"/>
      <c r="BD620" s="69"/>
      <c r="BE620" s="69"/>
      <c r="BF620" s="69"/>
      <c r="BG620" s="69"/>
      <c r="BH620" s="69"/>
      <c r="BI620" s="69"/>
      <c r="BJ620" s="69"/>
      <c r="BK620" s="69"/>
      <c r="BL620" s="69"/>
      <c r="BM620" s="69"/>
      <c r="BN620" s="69"/>
      <c r="BO620" s="69"/>
      <c r="BP620" s="69"/>
      <c r="BQ620" s="69"/>
      <c r="BR620" s="69"/>
      <c r="BS620" s="69"/>
    </row>
    <row r="621" spans="1:71" ht="24" customHeight="1">
      <c r="A621" s="194" t="s">
        <v>61</v>
      </c>
      <c r="B621" s="450"/>
      <c r="C621" s="450"/>
      <c r="D621" s="450"/>
      <c r="E621" s="443"/>
      <c r="F621" s="246"/>
      <c r="G621" s="194"/>
      <c r="H621" s="450"/>
      <c r="I621" s="576" t="s">
        <v>324</v>
      </c>
      <c r="J621" s="577"/>
      <c r="K621" s="578"/>
      <c r="L621" s="547"/>
      <c r="M621" s="548"/>
      <c r="N621" s="247"/>
      <c r="O621" s="69"/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  <c r="AA621" s="69"/>
      <c r="AB621" s="69"/>
      <c r="AC621" s="69"/>
      <c r="AD621" s="69"/>
      <c r="AE621" s="69"/>
      <c r="AF621" s="69"/>
      <c r="AG621" s="69"/>
      <c r="AH621" s="69"/>
      <c r="AI621" s="69"/>
      <c r="AJ621" s="69"/>
      <c r="AK621" s="69"/>
      <c r="AL621" s="69"/>
      <c r="AM621" s="69"/>
      <c r="AN621" s="69"/>
      <c r="AO621" s="69"/>
      <c r="AP621" s="69"/>
      <c r="AQ621" s="69"/>
      <c r="AR621" s="69"/>
      <c r="AS621" s="69"/>
      <c r="AT621" s="69"/>
      <c r="AU621" s="69"/>
      <c r="AV621" s="69"/>
      <c r="AW621" s="69"/>
      <c r="AX621" s="69"/>
      <c r="AY621" s="69"/>
      <c r="AZ621" s="69"/>
      <c r="BA621" s="69"/>
      <c r="BB621" s="69"/>
      <c r="BC621" s="69"/>
      <c r="BD621" s="69"/>
      <c r="BE621" s="69"/>
      <c r="BF621" s="69"/>
      <c r="BG621" s="69"/>
      <c r="BH621" s="69"/>
      <c r="BI621" s="69"/>
      <c r="BJ621" s="69"/>
      <c r="BK621" s="69"/>
      <c r="BL621" s="69"/>
      <c r="BM621" s="69"/>
      <c r="BN621" s="69"/>
      <c r="BO621" s="69"/>
      <c r="BP621" s="69"/>
      <c r="BQ621" s="69"/>
      <c r="BR621" s="69"/>
      <c r="BS621" s="69"/>
    </row>
    <row r="622" spans="1:71" ht="24" customHeight="1">
      <c r="A622" s="194" t="s">
        <v>62</v>
      </c>
      <c r="B622" s="450"/>
      <c r="C622" s="450"/>
      <c r="D622" s="450"/>
      <c r="E622" s="443"/>
      <c r="F622" s="246"/>
      <c r="G622" s="194"/>
      <c r="H622" s="450"/>
      <c r="I622" s="544"/>
      <c r="J622" s="545"/>
      <c r="K622" s="546"/>
      <c r="L622" s="547"/>
      <c r="M622" s="548"/>
      <c r="N622" s="247"/>
      <c r="O622" s="69"/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  <c r="AA622" s="69"/>
      <c r="AB622" s="69"/>
      <c r="AC622" s="69"/>
      <c r="AD622" s="69"/>
      <c r="AE622" s="69"/>
      <c r="AF622" s="69"/>
      <c r="AG622" s="69"/>
      <c r="AH622" s="69"/>
      <c r="AI622" s="69"/>
      <c r="AJ622" s="69"/>
      <c r="AK622" s="69"/>
      <c r="AL622" s="69"/>
      <c r="AM622" s="69"/>
      <c r="AN622" s="69"/>
      <c r="AO622" s="69"/>
      <c r="AP622" s="69"/>
      <c r="AQ622" s="69"/>
      <c r="AR622" s="69"/>
      <c r="AS622" s="69"/>
      <c r="AT622" s="69"/>
      <c r="AU622" s="69"/>
      <c r="AV622" s="69"/>
      <c r="AW622" s="69"/>
      <c r="AX622" s="69"/>
      <c r="AY622" s="69"/>
      <c r="AZ622" s="69"/>
      <c r="BA622" s="69"/>
      <c r="BB622" s="69"/>
      <c r="BC622" s="69"/>
      <c r="BD622" s="69"/>
      <c r="BE622" s="69"/>
      <c r="BF622" s="69"/>
      <c r="BG622" s="69"/>
      <c r="BH622" s="69"/>
      <c r="BI622" s="69"/>
      <c r="BJ622" s="69"/>
      <c r="BK622" s="69"/>
      <c r="BL622" s="69"/>
      <c r="BM622" s="69"/>
      <c r="BN622" s="69"/>
      <c r="BO622" s="69"/>
      <c r="BP622" s="69"/>
      <c r="BQ622" s="69"/>
      <c r="BR622" s="69"/>
      <c r="BS622" s="69"/>
    </row>
    <row r="623" spans="1:71" ht="24" customHeight="1">
      <c r="A623" s="194" t="s">
        <v>63</v>
      </c>
      <c r="B623" s="450"/>
      <c r="C623" s="450"/>
      <c r="D623" s="450"/>
      <c r="E623" s="443"/>
      <c r="F623" s="246"/>
      <c r="G623" s="194"/>
      <c r="H623" s="450"/>
      <c r="I623" s="544"/>
      <c r="J623" s="545"/>
      <c r="K623" s="546"/>
      <c r="L623" s="547"/>
      <c r="M623" s="548"/>
      <c r="N623" s="247"/>
      <c r="O623" s="69"/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  <c r="AA623" s="69"/>
      <c r="AB623" s="69"/>
      <c r="AC623" s="69"/>
      <c r="AD623" s="69"/>
      <c r="AE623" s="69"/>
      <c r="AF623" s="69"/>
      <c r="AG623" s="69"/>
      <c r="AH623" s="69"/>
      <c r="AI623" s="69"/>
      <c r="AJ623" s="69"/>
      <c r="AK623" s="69"/>
      <c r="AL623" s="69"/>
      <c r="AM623" s="69"/>
      <c r="AN623" s="69"/>
      <c r="AO623" s="69"/>
      <c r="AP623" s="69"/>
      <c r="AQ623" s="69"/>
      <c r="AR623" s="69"/>
      <c r="AS623" s="69"/>
      <c r="AT623" s="69"/>
      <c r="AU623" s="69"/>
      <c r="AV623" s="69"/>
      <c r="AW623" s="69"/>
      <c r="AX623" s="69"/>
      <c r="AY623" s="69"/>
      <c r="AZ623" s="69"/>
      <c r="BA623" s="69"/>
      <c r="BB623" s="69"/>
      <c r="BC623" s="69"/>
      <c r="BD623" s="69"/>
      <c r="BE623" s="69"/>
      <c r="BF623" s="69"/>
      <c r="BG623" s="69"/>
      <c r="BH623" s="69"/>
      <c r="BI623" s="69"/>
      <c r="BJ623" s="69"/>
      <c r="BK623" s="69"/>
      <c r="BL623" s="69"/>
      <c r="BM623" s="69"/>
      <c r="BN623" s="69"/>
      <c r="BO623" s="69"/>
      <c r="BP623" s="69"/>
      <c r="BQ623" s="69"/>
      <c r="BR623" s="69"/>
      <c r="BS623" s="69"/>
    </row>
    <row r="624" spans="1:71" ht="24" customHeight="1">
      <c r="A624" s="194" t="s">
        <v>64</v>
      </c>
      <c r="B624" s="450"/>
      <c r="C624" s="450"/>
      <c r="D624" s="450"/>
      <c r="E624" s="443"/>
      <c r="F624" s="246"/>
      <c r="G624" s="194"/>
      <c r="H624" s="450"/>
      <c r="I624" s="544"/>
      <c r="J624" s="545"/>
      <c r="K624" s="546"/>
      <c r="L624" s="547"/>
      <c r="M624" s="548"/>
      <c r="N624" s="247"/>
      <c r="O624" s="69"/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  <c r="AA624" s="69"/>
      <c r="AB624" s="69"/>
      <c r="AC624" s="69"/>
      <c r="AD624" s="69"/>
      <c r="AE624" s="69"/>
      <c r="AF624" s="69"/>
      <c r="AG624" s="69"/>
      <c r="AH624" s="69"/>
      <c r="AI624" s="69"/>
      <c r="AJ624" s="69"/>
      <c r="AK624" s="69"/>
      <c r="AL624" s="69"/>
      <c r="AM624" s="69"/>
      <c r="AN624" s="69"/>
      <c r="AO624" s="69"/>
      <c r="AP624" s="69"/>
      <c r="AQ624" s="69"/>
      <c r="AR624" s="69"/>
      <c r="AS624" s="69"/>
      <c r="AT624" s="69"/>
      <c r="AU624" s="69"/>
      <c r="AV624" s="69"/>
      <c r="AW624" s="69"/>
      <c r="AX624" s="69"/>
      <c r="AY624" s="69"/>
      <c r="AZ624" s="69"/>
      <c r="BA624" s="69"/>
      <c r="BB624" s="69"/>
      <c r="BC624" s="69"/>
      <c r="BD624" s="69"/>
      <c r="BE624" s="69"/>
      <c r="BF624" s="69"/>
      <c r="BG624" s="69"/>
      <c r="BH624" s="69"/>
      <c r="BI624" s="69"/>
      <c r="BJ624" s="69"/>
      <c r="BK624" s="69"/>
      <c r="BL624" s="69"/>
      <c r="BM624" s="69"/>
      <c r="BN624" s="69"/>
      <c r="BO624" s="69"/>
      <c r="BP624" s="69"/>
      <c r="BQ624" s="69"/>
      <c r="BR624" s="69"/>
      <c r="BS624" s="69"/>
    </row>
    <row r="625" spans="1:71" ht="24" customHeight="1" thickBot="1">
      <c r="A625" s="195" t="s">
        <v>65</v>
      </c>
      <c r="B625" s="448"/>
      <c r="C625" s="448"/>
      <c r="D625" s="448"/>
      <c r="E625" s="444"/>
      <c r="F625" s="246"/>
      <c r="G625" s="195"/>
      <c r="H625" s="448"/>
      <c r="I625" s="549"/>
      <c r="J625" s="550"/>
      <c r="K625" s="551"/>
      <c r="L625" s="552"/>
      <c r="M625" s="553"/>
      <c r="N625" s="250"/>
      <c r="O625" s="69"/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  <c r="AA625" s="69"/>
      <c r="AB625" s="69"/>
      <c r="AC625" s="69"/>
      <c r="AD625" s="69"/>
      <c r="AE625" s="69"/>
      <c r="AF625" s="69"/>
      <c r="AG625" s="69"/>
      <c r="AH625" s="69"/>
      <c r="AI625" s="69"/>
      <c r="AJ625" s="69"/>
      <c r="AK625" s="69"/>
      <c r="AL625" s="69"/>
      <c r="AM625" s="69"/>
      <c r="AN625" s="69"/>
      <c r="AO625" s="69"/>
      <c r="AP625" s="69"/>
      <c r="AQ625" s="69"/>
      <c r="AR625" s="69"/>
      <c r="AS625" s="69"/>
      <c r="AT625" s="69"/>
      <c r="AU625" s="69"/>
      <c r="AV625" s="69"/>
      <c r="AW625" s="69"/>
      <c r="AX625" s="69"/>
      <c r="AY625" s="69"/>
      <c r="AZ625" s="69"/>
      <c r="BA625" s="69"/>
      <c r="BB625" s="69"/>
      <c r="BC625" s="69"/>
      <c r="BD625" s="69"/>
      <c r="BE625" s="69"/>
      <c r="BF625" s="69"/>
      <c r="BG625" s="69"/>
      <c r="BH625" s="69"/>
      <c r="BI625" s="69"/>
      <c r="BJ625" s="69"/>
      <c r="BK625" s="69"/>
      <c r="BL625" s="69"/>
      <c r="BM625" s="69"/>
      <c r="BN625" s="69"/>
      <c r="BO625" s="69"/>
      <c r="BP625" s="69"/>
      <c r="BQ625" s="69"/>
      <c r="BR625" s="69"/>
      <c r="BS625" s="69"/>
    </row>
    <row r="626" spans="1:71" ht="24" customHeight="1">
      <c r="A626" s="69"/>
      <c r="B626" s="69"/>
      <c r="C626" s="69"/>
      <c r="D626" s="69"/>
      <c r="E626" s="69"/>
      <c r="F626" s="76"/>
      <c r="G626" s="69"/>
      <c r="H626" s="69"/>
      <c r="I626" s="69"/>
      <c r="J626" s="69"/>
      <c r="K626" s="69"/>
      <c r="L626" s="69"/>
      <c r="M626" s="69"/>
      <c r="N626" s="69"/>
      <c r="O626" s="69"/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  <c r="AA626" s="69"/>
      <c r="AB626" s="69"/>
      <c r="AC626" s="69"/>
      <c r="AD626" s="69"/>
      <c r="AE626" s="69"/>
      <c r="AF626" s="69"/>
      <c r="AG626" s="69"/>
      <c r="AH626" s="69"/>
      <c r="AI626" s="69"/>
      <c r="AJ626" s="69"/>
      <c r="AK626" s="69"/>
      <c r="AL626" s="69"/>
      <c r="AM626" s="69"/>
      <c r="AN626" s="69"/>
      <c r="AO626" s="69"/>
      <c r="AP626" s="69"/>
      <c r="AQ626" s="69"/>
      <c r="AR626" s="69"/>
      <c r="AS626" s="69"/>
      <c r="AT626" s="69"/>
      <c r="AU626" s="69"/>
      <c r="AV626" s="69"/>
      <c r="AW626" s="69"/>
      <c r="AX626" s="69"/>
      <c r="AY626" s="69"/>
      <c r="AZ626" s="69"/>
      <c r="BA626" s="69"/>
      <c r="BB626" s="69"/>
      <c r="BC626" s="69"/>
      <c r="BD626" s="69"/>
      <c r="BE626" s="69"/>
      <c r="BF626" s="69"/>
      <c r="BG626" s="69"/>
      <c r="BH626" s="69"/>
      <c r="BI626" s="69"/>
      <c r="BJ626" s="69"/>
      <c r="BK626" s="69"/>
      <c r="BL626" s="69"/>
      <c r="BM626" s="69"/>
      <c r="BN626" s="69"/>
      <c r="BO626" s="69"/>
      <c r="BP626" s="69"/>
      <c r="BQ626" s="69"/>
      <c r="BR626" s="69"/>
      <c r="BS626" s="69"/>
    </row>
    <row r="627" spans="1:71" ht="24" customHeight="1">
      <c r="A627" s="443" t="s">
        <v>66</v>
      </c>
      <c r="B627" s="453"/>
      <c r="C627" s="443" t="s">
        <v>67</v>
      </c>
      <c r="D627" s="441"/>
      <c r="E627" s="441"/>
      <c r="F627" s="441"/>
      <c r="G627" s="441"/>
      <c r="H627" s="442"/>
      <c r="I627" s="450" t="s">
        <v>68</v>
      </c>
      <c r="J627" s="443" t="s">
        <v>69</v>
      </c>
      <c r="K627" s="453"/>
      <c r="L627" s="441"/>
      <c r="M627" s="441"/>
      <c r="N627" s="442"/>
      <c r="O627" s="69"/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  <c r="AA627" s="69"/>
      <c r="AB627" s="69"/>
      <c r="AC627" s="69"/>
      <c r="AD627" s="69"/>
      <c r="AE627" s="69"/>
      <c r="AF627" s="69"/>
      <c r="AG627" s="69"/>
      <c r="AH627" s="69"/>
      <c r="AI627" s="69"/>
      <c r="AJ627" s="69"/>
      <c r="AK627" s="69"/>
      <c r="AL627" s="69"/>
      <c r="AM627" s="69"/>
      <c r="AN627" s="69"/>
      <c r="AO627" s="69"/>
      <c r="AP627" s="69"/>
      <c r="AQ627" s="69"/>
      <c r="AR627" s="69"/>
      <c r="AS627" s="69"/>
      <c r="AT627" s="69"/>
      <c r="AU627" s="69"/>
      <c r="AV627" s="69"/>
      <c r="AW627" s="69"/>
      <c r="AX627" s="69"/>
      <c r="AY627" s="69"/>
      <c r="AZ627" s="69"/>
      <c r="BA627" s="69"/>
      <c r="BB627" s="69"/>
      <c r="BC627" s="69"/>
      <c r="BD627" s="69"/>
      <c r="BE627" s="69"/>
      <c r="BF627" s="69"/>
      <c r="BG627" s="69"/>
      <c r="BH627" s="69"/>
      <c r="BI627" s="69"/>
      <c r="BJ627" s="69"/>
      <c r="BK627" s="69"/>
      <c r="BL627" s="69"/>
      <c r="BM627" s="69"/>
      <c r="BN627" s="69"/>
      <c r="BO627" s="69"/>
      <c r="BP627" s="69"/>
      <c r="BQ627" s="69"/>
      <c r="BR627" s="69"/>
      <c r="BS627" s="69"/>
    </row>
    <row r="628" spans="1:71" ht="24" customHeight="1">
      <c r="A628" s="69"/>
      <c r="B628" s="69"/>
      <c r="C628" s="69"/>
      <c r="D628" s="69"/>
      <c r="E628" s="69"/>
      <c r="F628" s="69"/>
      <c r="G628" s="69"/>
      <c r="H628" s="69"/>
      <c r="I628" s="69"/>
      <c r="J628" s="69"/>
      <c r="K628" s="69"/>
      <c r="L628" s="69"/>
      <c r="M628" s="69"/>
      <c r="N628" s="69"/>
      <c r="O628" s="69"/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  <c r="AA628" s="69"/>
      <c r="AB628" s="69"/>
      <c r="AC628" s="69"/>
      <c r="AD628" s="69"/>
      <c r="AE628" s="69"/>
      <c r="AF628" s="69"/>
      <c r="AG628" s="69"/>
      <c r="AH628" s="69"/>
      <c r="AI628" s="69"/>
      <c r="AJ628" s="69"/>
      <c r="AK628" s="69"/>
      <c r="AL628" s="69"/>
      <c r="AM628" s="69"/>
      <c r="AN628" s="69"/>
      <c r="AO628" s="69"/>
      <c r="AP628" s="69"/>
      <c r="AQ628" s="69"/>
      <c r="AR628" s="69"/>
      <c r="AS628" s="69"/>
      <c r="AT628" s="69"/>
      <c r="AU628" s="69"/>
      <c r="AV628" s="69"/>
      <c r="AW628" s="69"/>
      <c r="AX628" s="69"/>
      <c r="AY628" s="69"/>
      <c r="AZ628" s="69"/>
      <c r="BA628" s="69"/>
      <c r="BB628" s="69"/>
      <c r="BC628" s="69"/>
      <c r="BD628" s="69"/>
      <c r="BE628" s="69"/>
      <c r="BF628" s="69"/>
      <c r="BG628" s="69"/>
      <c r="BH628" s="69"/>
      <c r="BI628" s="69"/>
      <c r="BJ628" s="69"/>
      <c r="BK628" s="69"/>
      <c r="BL628" s="69"/>
      <c r="BM628" s="69"/>
      <c r="BN628" s="69"/>
      <c r="BO628" s="69"/>
      <c r="BP628" s="69"/>
      <c r="BQ628" s="69"/>
      <c r="BR628" s="69"/>
      <c r="BS628" s="69"/>
    </row>
    <row r="629" spans="1:71" ht="24" customHeight="1">
      <c r="A629" s="69"/>
      <c r="B629" s="69"/>
      <c r="C629" s="69"/>
      <c r="D629" s="69"/>
      <c r="E629" s="69"/>
      <c r="F629" s="69"/>
      <c r="G629" s="69"/>
      <c r="H629" s="69"/>
      <c r="I629" s="69"/>
      <c r="J629" s="69"/>
      <c r="K629" s="69"/>
      <c r="L629" s="69"/>
      <c r="M629" s="69"/>
      <c r="N629" s="69"/>
      <c r="O629" s="69"/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  <c r="AA629" s="69"/>
      <c r="AB629" s="69"/>
      <c r="AC629" s="69"/>
      <c r="AD629" s="69"/>
      <c r="AE629" s="69"/>
      <c r="AF629" s="69"/>
      <c r="AG629" s="69"/>
      <c r="AH629" s="69"/>
      <c r="AI629" s="69"/>
      <c r="AJ629" s="69"/>
      <c r="AK629" s="69"/>
      <c r="AL629" s="69"/>
      <c r="AM629" s="69"/>
      <c r="AN629" s="69"/>
      <c r="AO629" s="69"/>
      <c r="AP629" s="69"/>
      <c r="AQ629" s="69"/>
      <c r="AR629" s="69"/>
      <c r="AS629" s="69"/>
      <c r="AT629" s="69"/>
      <c r="AU629" s="69"/>
      <c r="AV629" s="69"/>
      <c r="AW629" s="69"/>
      <c r="AX629" s="69"/>
      <c r="AY629" s="69"/>
      <c r="AZ629" s="69"/>
      <c r="BA629" s="69"/>
      <c r="BB629" s="69"/>
      <c r="BC629" s="69"/>
      <c r="BD629" s="69"/>
      <c r="BE629" s="69"/>
      <c r="BF629" s="69"/>
      <c r="BG629" s="69"/>
      <c r="BH629" s="69"/>
      <c r="BI629" s="69"/>
      <c r="BJ629" s="69"/>
      <c r="BK629" s="69"/>
      <c r="BL629" s="69"/>
      <c r="BM629" s="69"/>
      <c r="BN629" s="69"/>
      <c r="BO629" s="69"/>
      <c r="BP629" s="69"/>
      <c r="BQ629" s="69"/>
      <c r="BR629" s="69"/>
      <c r="BS629" s="69"/>
    </row>
    <row r="630" spans="1:71" ht="24" customHeight="1">
      <c r="A630" s="69">
        <v>26</v>
      </c>
      <c r="B630" s="69"/>
      <c r="C630" s="69"/>
      <c r="D630" s="69"/>
      <c r="E630" s="69"/>
      <c r="F630" s="69"/>
      <c r="G630" s="69"/>
      <c r="H630" s="69"/>
      <c r="I630" s="69"/>
      <c r="J630" s="69"/>
      <c r="K630" s="69"/>
      <c r="L630" s="69"/>
      <c r="M630" s="69"/>
      <c r="N630" s="69"/>
      <c r="O630" s="69"/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  <c r="AA630" s="69"/>
      <c r="AB630" s="69"/>
      <c r="AC630" s="69"/>
      <c r="AD630" s="69"/>
      <c r="AE630" s="69"/>
      <c r="AF630" s="69"/>
      <c r="AG630" s="69"/>
      <c r="AH630" s="69"/>
      <c r="AI630" s="69"/>
      <c r="AJ630" s="69"/>
      <c r="AK630" s="69"/>
      <c r="AL630" s="69"/>
      <c r="AM630" s="69"/>
      <c r="AN630" s="69"/>
      <c r="AO630" s="69"/>
      <c r="AP630" s="69"/>
      <c r="AQ630" s="69"/>
      <c r="AR630" s="69"/>
      <c r="AS630" s="69"/>
      <c r="AT630" s="69"/>
      <c r="AU630" s="69"/>
      <c r="AV630" s="69"/>
      <c r="AW630" s="69"/>
      <c r="AX630" s="69"/>
      <c r="AY630" s="69"/>
      <c r="AZ630" s="69"/>
      <c r="BA630" s="69"/>
      <c r="BB630" s="69"/>
      <c r="BC630" s="69"/>
      <c r="BD630" s="69"/>
      <c r="BE630" s="69"/>
      <c r="BF630" s="69"/>
      <c r="BG630" s="69"/>
      <c r="BH630" s="69"/>
      <c r="BI630" s="69"/>
      <c r="BJ630" s="69"/>
      <c r="BK630" s="69"/>
      <c r="BL630" s="69"/>
      <c r="BM630" s="69"/>
      <c r="BN630" s="69"/>
      <c r="BO630" s="69"/>
      <c r="BP630" s="69"/>
      <c r="BQ630" s="69"/>
      <c r="BR630" s="69"/>
      <c r="BS630" s="69"/>
    </row>
    <row r="631" spans="1:71" ht="24" customHeight="1">
      <c r="A631" s="184" t="s">
        <v>0</v>
      </c>
      <c r="B631" s="201"/>
      <c r="C631" s="202"/>
      <c r="D631" s="203" t="s">
        <v>1</v>
      </c>
      <c r="E631" s="204">
        <f>VLOOKUP($A$630,$V$4:$BJ$40,4)</f>
        <v>14.5</v>
      </c>
      <c r="F631" s="205"/>
      <c r="G631" s="206" t="s">
        <v>2</v>
      </c>
      <c r="H631" s="201" t="str">
        <f>Teamsetup!$B$19</f>
        <v>-</v>
      </c>
      <c r="I631" s="201"/>
      <c r="J631" s="202"/>
      <c r="K631" s="207" t="s">
        <v>3</v>
      </c>
      <c r="L631" s="208"/>
      <c r="M631" s="208"/>
      <c r="N631" s="209"/>
      <c r="O631" s="69"/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  <c r="AA631" s="69"/>
      <c r="AB631" s="69"/>
      <c r="AC631" s="69"/>
      <c r="AD631" s="69"/>
      <c r="AE631" s="69"/>
      <c r="AF631" s="69"/>
      <c r="AG631" s="69"/>
      <c r="AH631" s="69"/>
      <c r="AI631" s="69"/>
      <c r="AJ631" s="69"/>
      <c r="AK631" s="69"/>
      <c r="AL631" s="69"/>
      <c r="AM631" s="69"/>
      <c r="AN631" s="69"/>
      <c r="AO631" s="69"/>
      <c r="AP631" s="69"/>
      <c r="AQ631" s="69"/>
      <c r="AR631" s="69"/>
      <c r="AS631" s="69"/>
      <c r="AT631" s="69"/>
      <c r="AU631" s="69"/>
      <c r="AV631" s="69"/>
      <c r="AW631" s="69"/>
      <c r="AX631" s="69"/>
      <c r="AY631" s="69"/>
      <c r="AZ631" s="69"/>
      <c r="BA631" s="69"/>
      <c r="BB631" s="69"/>
      <c r="BC631" s="69"/>
      <c r="BD631" s="69"/>
      <c r="BE631" s="69"/>
      <c r="BF631" s="69"/>
      <c r="BG631" s="69"/>
      <c r="BH631" s="69"/>
      <c r="BI631" s="69"/>
      <c r="BJ631" s="69"/>
      <c r="BK631" s="69"/>
      <c r="BL631" s="69"/>
      <c r="BM631" s="69"/>
      <c r="BN631" s="69"/>
      <c r="BO631" s="69"/>
      <c r="BP631" s="69"/>
      <c r="BQ631" s="69"/>
      <c r="BR631" s="69"/>
      <c r="BS631" s="69"/>
    </row>
    <row r="632" spans="1:71" ht="24" customHeight="1" thickBot="1">
      <c r="A632" s="185" t="s">
        <v>4</v>
      </c>
      <c r="B632" s="210"/>
      <c r="C632" s="211" t="str">
        <f>VLOOKUP($A$630,$V$4:$BJ$40,2)</f>
        <v>Discus</v>
      </c>
      <c r="D632" s="212" t="str">
        <f>VLOOKUP($A$630,$V$4:$BJ$40,3)</f>
        <v>U15 Girls</v>
      </c>
      <c r="E632" s="205"/>
      <c r="F632" s="205" t="s">
        <v>5</v>
      </c>
      <c r="G632" s="565" t="str">
        <f>Teamsetup!$D$19</f>
        <v>-</v>
      </c>
      <c r="H632" s="566"/>
      <c r="I632" s="205"/>
      <c r="J632" s="213" t="s">
        <v>6</v>
      </c>
      <c r="K632" s="214"/>
      <c r="L632" s="215"/>
      <c r="M632" s="554" t="str">
        <f>IF(Teamsetup!$C$13=6,VLOOKUP($A$630,$V$4:$AQ$39,6),IF(Teamsetup!$C$13&lt;&gt;6,VLOOKUP($A$630,$V$4:$AQ$39,7)))</f>
        <v>-</v>
      </c>
      <c r="N632" s="555" t="str">
        <f>IF($Q$6=6,VLOOKUP($A$1,$V$4:$AQ$39,6),IF($Q$6&lt;&gt;6,VLOOKUP($A$1,$V$4:$AQ$39,7)))</f>
        <v>-</v>
      </c>
      <c r="O632" s="69"/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  <c r="AA632" s="69"/>
      <c r="AB632" s="69"/>
      <c r="AC632" s="69"/>
      <c r="AD632" s="69"/>
      <c r="AE632" s="69"/>
      <c r="AF632" s="69"/>
      <c r="AG632" s="69"/>
      <c r="AH632" s="69"/>
      <c r="AI632" s="69"/>
      <c r="AJ632" s="69"/>
      <c r="AK632" s="69"/>
      <c r="AL632" s="69"/>
      <c r="AM632" s="69"/>
      <c r="AN632" s="69"/>
      <c r="AO632" s="69"/>
      <c r="AP632" s="69"/>
      <c r="AQ632" s="69"/>
      <c r="AR632" s="69"/>
      <c r="AS632" s="69"/>
      <c r="AT632" s="69"/>
      <c r="AU632" s="69"/>
      <c r="AV632" s="69"/>
      <c r="AW632" s="69"/>
      <c r="AX632" s="69"/>
      <c r="AY632" s="69"/>
      <c r="AZ632" s="69"/>
      <c r="BA632" s="69"/>
      <c r="BB632" s="69"/>
      <c r="BC632" s="69"/>
      <c r="BD632" s="69"/>
      <c r="BE632" s="69"/>
      <c r="BF632" s="69"/>
      <c r="BG632" s="69"/>
      <c r="BH632" s="69"/>
      <c r="BI632" s="69"/>
      <c r="BJ632" s="69"/>
      <c r="BK632" s="69"/>
      <c r="BL632" s="69"/>
      <c r="BM632" s="69"/>
      <c r="BN632" s="69"/>
      <c r="BO632" s="69"/>
      <c r="BP632" s="69"/>
      <c r="BQ632" s="69"/>
      <c r="BR632" s="69"/>
      <c r="BS632" s="69"/>
    </row>
    <row r="633" spans="1:71" ht="24" customHeight="1">
      <c r="A633" s="186"/>
      <c r="B633" s="216"/>
      <c r="C633" s="217" t="s">
        <v>11</v>
      </c>
      <c r="D633" s="218" t="str">
        <f>VLOOKUP($A$630,$V$4:$BJ$40,5)</f>
        <v>1kg</v>
      </c>
      <c r="E633" s="556" t="s">
        <v>12</v>
      </c>
      <c r="F633" s="557"/>
      <c r="G633" s="556" t="s">
        <v>13</v>
      </c>
      <c r="H633" s="557"/>
      <c r="I633" s="556" t="s">
        <v>14</v>
      </c>
      <c r="J633" s="557"/>
      <c r="K633" s="558" t="s">
        <v>15</v>
      </c>
      <c r="L633" s="559"/>
      <c r="M633" s="560" t="s">
        <v>16</v>
      </c>
      <c r="N633" s="542" t="s">
        <v>17</v>
      </c>
      <c r="O633" s="69"/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  <c r="AA633" s="69"/>
      <c r="AB633" s="69"/>
      <c r="AC633" s="69"/>
      <c r="AD633" s="69"/>
      <c r="AE633" s="69"/>
      <c r="AF633" s="69"/>
      <c r="AG633" s="69"/>
      <c r="AH633" s="69"/>
      <c r="AI633" s="69"/>
      <c r="AJ633" s="69"/>
      <c r="AK633" s="69"/>
      <c r="AL633" s="69"/>
      <c r="AM633" s="69"/>
      <c r="AN633" s="69"/>
      <c r="AO633" s="69"/>
      <c r="AP633" s="69"/>
      <c r="AQ633" s="69"/>
      <c r="AR633" s="69"/>
      <c r="AS633" s="69"/>
      <c r="AT633" s="69"/>
      <c r="AU633" s="69"/>
      <c r="AV633" s="69"/>
      <c r="AW633" s="69"/>
      <c r="AX633" s="69"/>
      <c r="AY633" s="69"/>
      <c r="AZ633" s="69"/>
      <c r="BA633" s="69"/>
      <c r="BB633" s="69"/>
      <c r="BC633" s="69"/>
      <c r="BD633" s="69"/>
      <c r="BE633" s="69"/>
      <c r="BF633" s="69"/>
      <c r="BG633" s="69"/>
      <c r="BH633" s="69"/>
      <c r="BI633" s="69"/>
      <c r="BJ633" s="69"/>
      <c r="BK633" s="69"/>
      <c r="BL633" s="69"/>
      <c r="BM633" s="69"/>
      <c r="BN633" s="69"/>
      <c r="BO633" s="69"/>
      <c r="BP633" s="69"/>
      <c r="BQ633" s="69"/>
      <c r="BR633" s="69"/>
      <c r="BS633" s="69"/>
    </row>
    <row r="634" spans="1:71" ht="24" customHeight="1">
      <c r="A634" s="187"/>
      <c r="B634" s="219" t="s">
        <v>21</v>
      </c>
      <c r="C634" s="220" t="s">
        <v>22</v>
      </c>
      <c r="D634" s="220" t="s">
        <v>23</v>
      </c>
      <c r="E634" s="562" t="s">
        <v>24</v>
      </c>
      <c r="F634" s="563"/>
      <c r="G634" s="562" t="s">
        <v>24</v>
      </c>
      <c r="H634" s="563"/>
      <c r="I634" s="562" t="s">
        <v>24</v>
      </c>
      <c r="J634" s="563"/>
      <c r="K634" s="562" t="s">
        <v>24</v>
      </c>
      <c r="L634" s="563"/>
      <c r="M634" s="561"/>
      <c r="N634" s="543"/>
      <c r="O634" s="69"/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  <c r="AA634" s="69"/>
      <c r="AB634" s="69"/>
      <c r="AC634" s="69"/>
      <c r="AD634" s="69"/>
      <c r="AE634" s="69"/>
      <c r="AF634" s="69"/>
      <c r="AG634" s="69"/>
      <c r="AH634" s="69"/>
      <c r="AI634" s="69"/>
      <c r="AJ634" s="69"/>
      <c r="AK634" s="69"/>
      <c r="AL634" s="69"/>
      <c r="AM634" s="69"/>
      <c r="AN634" s="69"/>
      <c r="AO634" s="69"/>
      <c r="AP634" s="69"/>
      <c r="AQ634" s="69"/>
      <c r="AR634" s="69"/>
      <c r="AS634" s="69"/>
      <c r="AT634" s="69"/>
      <c r="AU634" s="69"/>
      <c r="AV634" s="69"/>
      <c r="AW634" s="69"/>
      <c r="AX634" s="69"/>
      <c r="AY634" s="69"/>
      <c r="AZ634" s="69"/>
      <c r="BA634" s="69"/>
      <c r="BB634" s="69"/>
      <c r="BC634" s="69"/>
      <c r="BD634" s="69"/>
      <c r="BE634" s="69"/>
      <c r="BF634" s="69"/>
      <c r="BG634" s="69"/>
      <c r="BH634" s="69"/>
      <c r="BI634" s="69"/>
      <c r="BJ634" s="69"/>
      <c r="BK634" s="69"/>
      <c r="BL634" s="69"/>
      <c r="BM634" s="69"/>
      <c r="BN634" s="69"/>
      <c r="BO634" s="69"/>
      <c r="BP634" s="69"/>
      <c r="BQ634" s="69"/>
      <c r="BR634" s="69"/>
      <c r="BS634" s="69"/>
    </row>
    <row r="635" spans="1:71" ht="24" customHeight="1">
      <c r="A635" s="188">
        <v>1</v>
      </c>
      <c r="B635" s="205" t="str">
        <f>VLOOKUP($A$630,$V$4:$BJ$40,8)</f>
        <v>-</v>
      </c>
      <c r="C635" s="221"/>
      <c r="D635" s="222" t="str">
        <f>VLOOKUP($A$630,$V$4:$BJ$40,16)</f>
        <v>-</v>
      </c>
      <c r="E635" s="223"/>
      <c r="F635" s="223"/>
      <c r="G635" s="223"/>
      <c r="H635" s="223"/>
      <c r="I635" s="223"/>
      <c r="J635" s="223"/>
      <c r="K635" s="223"/>
      <c r="L635" s="223"/>
      <c r="M635" s="223"/>
      <c r="N635" s="224"/>
      <c r="O635" s="69"/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  <c r="AA635" s="69"/>
      <c r="AB635" s="69"/>
      <c r="AC635" s="69"/>
      <c r="AD635" s="69"/>
      <c r="AE635" s="69"/>
      <c r="AF635" s="69"/>
      <c r="AG635" s="69"/>
      <c r="AH635" s="69"/>
      <c r="AI635" s="69"/>
      <c r="AJ635" s="69"/>
      <c r="AK635" s="69"/>
      <c r="AL635" s="69"/>
      <c r="AM635" s="69"/>
      <c r="AN635" s="69"/>
      <c r="AO635" s="69"/>
      <c r="AP635" s="69"/>
      <c r="AQ635" s="69"/>
      <c r="AR635" s="69"/>
      <c r="AS635" s="69"/>
      <c r="AT635" s="69"/>
      <c r="AU635" s="69"/>
      <c r="AV635" s="69"/>
      <c r="AW635" s="69"/>
      <c r="AX635" s="69"/>
      <c r="AY635" s="69"/>
      <c r="AZ635" s="69"/>
      <c r="BA635" s="69"/>
      <c r="BB635" s="69"/>
      <c r="BC635" s="69"/>
      <c r="BD635" s="69"/>
      <c r="BE635" s="69"/>
      <c r="BF635" s="69"/>
      <c r="BG635" s="69"/>
      <c r="BH635" s="69"/>
      <c r="BI635" s="69"/>
      <c r="BJ635" s="69"/>
      <c r="BK635" s="69"/>
      <c r="BL635" s="69"/>
      <c r="BM635" s="69"/>
      <c r="BN635" s="69"/>
      <c r="BO635" s="69"/>
      <c r="BP635" s="69"/>
      <c r="BQ635" s="69"/>
      <c r="BR635" s="69"/>
      <c r="BS635" s="69"/>
    </row>
    <row r="636" spans="1:71" ht="24" customHeight="1">
      <c r="A636" s="188">
        <v>2</v>
      </c>
      <c r="B636" s="205" t="str">
        <f>VLOOKUP($A$630,$V$4:$BJ$40,9)</f>
        <v>-</v>
      </c>
      <c r="C636" s="221"/>
      <c r="D636" s="205" t="str">
        <f>VLOOKUP($A$630,$V$4:$BJ$40,17)</f>
        <v>-</v>
      </c>
      <c r="E636" s="223"/>
      <c r="F636" s="223"/>
      <c r="G636" s="223"/>
      <c r="H636" s="223"/>
      <c r="I636" s="223"/>
      <c r="J636" s="223"/>
      <c r="K636" s="223"/>
      <c r="L636" s="223"/>
      <c r="M636" s="223"/>
      <c r="N636" s="224"/>
      <c r="O636" s="69"/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  <c r="AA636" s="69"/>
      <c r="AB636" s="69"/>
      <c r="AC636" s="69"/>
      <c r="AD636" s="69"/>
      <c r="AE636" s="69"/>
      <c r="AF636" s="69"/>
      <c r="AG636" s="69"/>
      <c r="AH636" s="69"/>
      <c r="AI636" s="69"/>
      <c r="AJ636" s="69"/>
      <c r="AK636" s="69"/>
      <c r="AL636" s="69"/>
      <c r="AM636" s="69"/>
      <c r="AN636" s="69"/>
      <c r="AO636" s="69"/>
      <c r="AP636" s="69"/>
      <c r="AQ636" s="69"/>
      <c r="AR636" s="69"/>
      <c r="AS636" s="69"/>
      <c r="AT636" s="69"/>
      <c r="AU636" s="69"/>
      <c r="AV636" s="69"/>
      <c r="AW636" s="69"/>
      <c r="AX636" s="69"/>
      <c r="AY636" s="69"/>
      <c r="AZ636" s="69"/>
      <c r="BA636" s="69"/>
      <c r="BB636" s="69"/>
      <c r="BC636" s="69"/>
      <c r="BD636" s="69"/>
      <c r="BE636" s="69"/>
      <c r="BF636" s="69"/>
      <c r="BG636" s="69"/>
      <c r="BH636" s="69"/>
      <c r="BI636" s="69"/>
      <c r="BJ636" s="69"/>
      <c r="BK636" s="69"/>
      <c r="BL636" s="69"/>
      <c r="BM636" s="69"/>
      <c r="BN636" s="69"/>
      <c r="BO636" s="69"/>
      <c r="BP636" s="69"/>
      <c r="BQ636" s="69"/>
      <c r="BR636" s="69"/>
      <c r="BS636" s="69"/>
    </row>
    <row r="637" spans="1:71" ht="24" customHeight="1">
      <c r="A637" s="188">
        <v>3</v>
      </c>
      <c r="B637" s="205" t="str">
        <f>VLOOKUP($A$630,$V$4:$BJ$40,10)</f>
        <v>-</v>
      </c>
      <c r="C637" s="221"/>
      <c r="D637" s="205" t="str">
        <f>VLOOKUP($A$630,$V$4:$BJ$40,18)</f>
        <v>-</v>
      </c>
      <c r="E637" s="223"/>
      <c r="F637" s="223"/>
      <c r="G637" s="223"/>
      <c r="H637" s="223"/>
      <c r="I637" s="223"/>
      <c r="J637" s="223"/>
      <c r="K637" s="223"/>
      <c r="L637" s="223"/>
      <c r="M637" s="223"/>
      <c r="N637" s="224"/>
      <c r="O637" s="69"/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  <c r="AA637" s="69"/>
      <c r="AB637" s="69"/>
      <c r="AC637" s="69"/>
      <c r="AD637" s="69"/>
      <c r="AE637" s="69"/>
      <c r="AF637" s="69"/>
      <c r="AG637" s="69"/>
      <c r="AH637" s="69"/>
      <c r="AI637" s="69"/>
      <c r="AJ637" s="69"/>
      <c r="AK637" s="69"/>
      <c r="AL637" s="69"/>
      <c r="AM637" s="69"/>
      <c r="AN637" s="69"/>
      <c r="AO637" s="69"/>
      <c r="AP637" s="69"/>
      <c r="AQ637" s="69"/>
      <c r="AR637" s="69"/>
      <c r="AS637" s="69"/>
      <c r="AT637" s="69"/>
      <c r="AU637" s="69"/>
      <c r="AV637" s="69"/>
      <c r="AW637" s="69"/>
      <c r="AX637" s="69"/>
      <c r="AY637" s="69"/>
      <c r="AZ637" s="69"/>
      <c r="BA637" s="69"/>
      <c r="BB637" s="69"/>
      <c r="BC637" s="69"/>
      <c r="BD637" s="69"/>
      <c r="BE637" s="69"/>
      <c r="BF637" s="69"/>
      <c r="BG637" s="69"/>
      <c r="BH637" s="69"/>
      <c r="BI637" s="69"/>
      <c r="BJ637" s="69"/>
      <c r="BK637" s="69"/>
      <c r="BL637" s="69"/>
      <c r="BM637" s="69"/>
      <c r="BN637" s="69"/>
      <c r="BO637" s="69"/>
      <c r="BP637" s="69"/>
      <c r="BQ637" s="69"/>
      <c r="BR637" s="69"/>
      <c r="BS637" s="69"/>
    </row>
    <row r="638" spans="1:71" ht="24" customHeight="1">
      <c r="A638" s="188">
        <v>4</v>
      </c>
      <c r="B638" s="205" t="str">
        <f>VLOOKUP($A$630,$V$4:$BJ$40,11)</f>
        <v>-</v>
      </c>
      <c r="C638" s="221"/>
      <c r="D638" s="205" t="str">
        <f>VLOOKUP($A$630,$V$4:$BJ$40,19)</f>
        <v>-</v>
      </c>
      <c r="E638" s="223"/>
      <c r="F638" s="223"/>
      <c r="G638" s="223"/>
      <c r="H638" s="223"/>
      <c r="I638" s="223"/>
      <c r="J638" s="223"/>
      <c r="K638" s="223"/>
      <c r="L638" s="223"/>
      <c r="M638" s="223"/>
      <c r="N638" s="224"/>
      <c r="O638" s="69"/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  <c r="AA638" s="69"/>
      <c r="AB638" s="69"/>
      <c r="AC638" s="69"/>
      <c r="AD638" s="69"/>
      <c r="AE638" s="69"/>
      <c r="AF638" s="69"/>
      <c r="AG638" s="69"/>
      <c r="AH638" s="69"/>
      <c r="AI638" s="69"/>
      <c r="AJ638" s="69"/>
      <c r="AK638" s="69"/>
      <c r="AL638" s="69"/>
      <c r="AM638" s="69"/>
      <c r="AN638" s="69"/>
      <c r="AO638" s="69"/>
      <c r="AP638" s="69"/>
      <c r="AQ638" s="69"/>
      <c r="AR638" s="69"/>
      <c r="AS638" s="69"/>
      <c r="AT638" s="69"/>
      <c r="AU638" s="69"/>
      <c r="AV638" s="69"/>
      <c r="AW638" s="69"/>
      <c r="AX638" s="69"/>
      <c r="AY638" s="69"/>
      <c r="AZ638" s="69"/>
      <c r="BA638" s="69"/>
      <c r="BB638" s="69"/>
      <c r="BC638" s="69"/>
      <c r="BD638" s="69"/>
      <c r="BE638" s="69"/>
      <c r="BF638" s="69"/>
      <c r="BG638" s="69"/>
      <c r="BH638" s="69"/>
      <c r="BI638" s="69"/>
      <c r="BJ638" s="69"/>
      <c r="BK638" s="69"/>
      <c r="BL638" s="69"/>
      <c r="BM638" s="69"/>
      <c r="BN638" s="69"/>
      <c r="BO638" s="69"/>
      <c r="BP638" s="69"/>
      <c r="BQ638" s="69"/>
      <c r="BR638" s="69"/>
      <c r="BS638" s="69"/>
    </row>
    <row r="639" spans="1:71" ht="24" customHeight="1">
      <c r="A639" s="188">
        <v>5</v>
      </c>
      <c r="B639" s="205" t="str">
        <f>VLOOKUP($A$630,$V$4:$BJ$40,12)</f>
        <v>-</v>
      </c>
      <c r="C639" s="221"/>
      <c r="D639" s="205" t="str">
        <f>VLOOKUP($A$630,$V$4:$BJ$40,20)</f>
        <v>-</v>
      </c>
      <c r="E639" s="223"/>
      <c r="F639" s="223"/>
      <c r="G639" s="223"/>
      <c r="H639" s="223"/>
      <c r="I639" s="223"/>
      <c r="J639" s="223"/>
      <c r="K639" s="223"/>
      <c r="L639" s="223"/>
      <c r="M639" s="223"/>
      <c r="N639" s="224"/>
      <c r="O639" s="69"/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  <c r="AA639" s="69"/>
      <c r="AB639" s="69"/>
      <c r="AC639" s="69"/>
      <c r="AD639" s="69"/>
      <c r="AE639" s="69"/>
      <c r="AF639" s="69"/>
      <c r="AG639" s="69"/>
      <c r="AH639" s="69"/>
      <c r="AI639" s="69"/>
      <c r="AJ639" s="69"/>
      <c r="AK639" s="69"/>
      <c r="AL639" s="69"/>
      <c r="AM639" s="69"/>
      <c r="AN639" s="69"/>
      <c r="AO639" s="69"/>
      <c r="AP639" s="69"/>
      <c r="AQ639" s="69"/>
      <c r="AR639" s="69"/>
      <c r="AS639" s="69"/>
      <c r="AT639" s="69"/>
      <c r="AU639" s="69"/>
      <c r="AV639" s="69"/>
      <c r="AW639" s="69"/>
      <c r="AX639" s="69"/>
      <c r="AY639" s="69"/>
      <c r="AZ639" s="69"/>
      <c r="BA639" s="69"/>
      <c r="BB639" s="69"/>
      <c r="BC639" s="69"/>
      <c r="BD639" s="69"/>
      <c r="BE639" s="69"/>
      <c r="BF639" s="69"/>
      <c r="BG639" s="69"/>
      <c r="BH639" s="69"/>
      <c r="BI639" s="69"/>
      <c r="BJ639" s="69"/>
      <c r="BK639" s="69"/>
      <c r="BL639" s="69"/>
      <c r="BM639" s="69"/>
      <c r="BN639" s="69"/>
      <c r="BO639" s="69"/>
      <c r="BP639" s="69"/>
      <c r="BQ639" s="69"/>
      <c r="BR639" s="69"/>
      <c r="BS639" s="69"/>
    </row>
    <row r="640" spans="1:71" ht="24" customHeight="1">
      <c r="A640" s="188">
        <v>6</v>
      </c>
      <c r="B640" s="205" t="str">
        <f>VLOOKUP($A$630,$V$4:$BJ$40,13)</f>
        <v>-</v>
      </c>
      <c r="C640" s="221"/>
      <c r="D640" s="205" t="str">
        <f>VLOOKUP($A$630,$V$4:$BJ$40,21)</f>
        <v>-</v>
      </c>
      <c r="E640" s="223"/>
      <c r="F640" s="223"/>
      <c r="G640" s="223"/>
      <c r="H640" s="223"/>
      <c r="I640" s="223"/>
      <c r="J640" s="223"/>
      <c r="K640" s="223"/>
      <c r="L640" s="223"/>
      <c r="M640" s="223"/>
      <c r="N640" s="224"/>
      <c r="O640" s="69"/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  <c r="AA640" s="69"/>
      <c r="AB640" s="69"/>
      <c r="AC640" s="69"/>
      <c r="AD640" s="69"/>
      <c r="AE640" s="69"/>
      <c r="AF640" s="69"/>
      <c r="AG640" s="69"/>
      <c r="AH640" s="69"/>
      <c r="AI640" s="69"/>
      <c r="AJ640" s="69"/>
      <c r="AK640" s="69"/>
      <c r="AL640" s="69"/>
      <c r="AM640" s="69"/>
      <c r="AN640" s="69"/>
      <c r="AO640" s="69"/>
      <c r="AP640" s="69"/>
      <c r="AQ640" s="69"/>
      <c r="AR640" s="69"/>
      <c r="AS640" s="69"/>
      <c r="AT640" s="69"/>
      <c r="AU640" s="69"/>
      <c r="AV640" s="69"/>
      <c r="AW640" s="69"/>
      <c r="AX640" s="69"/>
      <c r="AY640" s="69"/>
      <c r="AZ640" s="69"/>
      <c r="BA640" s="69"/>
      <c r="BB640" s="69"/>
      <c r="BC640" s="69"/>
      <c r="BD640" s="69"/>
      <c r="BE640" s="69"/>
      <c r="BF640" s="69"/>
      <c r="BG640" s="69"/>
      <c r="BH640" s="69"/>
      <c r="BI640" s="69"/>
      <c r="BJ640" s="69"/>
      <c r="BK640" s="69"/>
      <c r="BL640" s="69"/>
      <c r="BM640" s="69"/>
      <c r="BN640" s="69"/>
      <c r="BO640" s="69"/>
      <c r="BP640" s="69"/>
      <c r="BQ640" s="69"/>
      <c r="BR640" s="69"/>
      <c r="BS640" s="69"/>
    </row>
    <row r="641" spans="1:71" ht="24" customHeight="1">
      <c r="A641" s="188">
        <v>7</v>
      </c>
      <c r="B641" s="205" t="str">
        <f>VLOOKUP($A$630,$V$4:$BJ$40,14)</f>
        <v>-</v>
      </c>
      <c r="C641" s="221"/>
      <c r="D641" s="205" t="str">
        <f>VLOOKUP($A$630,$V$4:$BJ$40,22)</f>
        <v>-</v>
      </c>
      <c r="E641" s="223"/>
      <c r="F641" s="223"/>
      <c r="G641" s="223"/>
      <c r="H641" s="223"/>
      <c r="I641" s="223"/>
      <c r="J641" s="223"/>
      <c r="K641" s="223"/>
      <c r="L641" s="223"/>
      <c r="M641" s="223"/>
      <c r="N641" s="224"/>
      <c r="O641" s="69"/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  <c r="AA641" s="69"/>
      <c r="AB641" s="69"/>
      <c r="AC641" s="69"/>
      <c r="AD641" s="69"/>
      <c r="AE641" s="69"/>
      <c r="AF641" s="69"/>
      <c r="AG641" s="69"/>
      <c r="AH641" s="69"/>
      <c r="AI641" s="69"/>
      <c r="AJ641" s="69"/>
      <c r="AK641" s="69"/>
      <c r="AL641" s="69"/>
      <c r="AM641" s="69"/>
      <c r="AN641" s="69"/>
      <c r="AO641" s="69"/>
      <c r="AP641" s="69"/>
      <c r="AQ641" s="69"/>
      <c r="AR641" s="69"/>
      <c r="AS641" s="69"/>
      <c r="AT641" s="69"/>
      <c r="AU641" s="69"/>
      <c r="AV641" s="69"/>
      <c r="AW641" s="69"/>
      <c r="AX641" s="69"/>
      <c r="AY641" s="69"/>
      <c r="AZ641" s="69"/>
      <c r="BA641" s="69"/>
      <c r="BB641" s="69"/>
      <c r="BC641" s="69"/>
      <c r="BD641" s="69"/>
      <c r="BE641" s="69"/>
      <c r="BF641" s="69"/>
      <c r="BG641" s="69"/>
      <c r="BH641" s="69"/>
      <c r="BI641" s="69"/>
      <c r="BJ641" s="69"/>
      <c r="BK641" s="69"/>
      <c r="BL641" s="69"/>
      <c r="BM641" s="69"/>
      <c r="BN641" s="69"/>
      <c r="BO641" s="69"/>
      <c r="BP641" s="69"/>
      <c r="BQ641" s="69"/>
      <c r="BR641" s="69"/>
      <c r="BS641" s="69"/>
    </row>
    <row r="642" spans="1:71" ht="24" customHeight="1">
      <c r="A642" s="188">
        <v>8</v>
      </c>
      <c r="B642" s="205" t="str">
        <f>VLOOKUP($A$630,$V$4:$BJ$40,15)</f>
        <v>-</v>
      </c>
      <c r="C642" s="221"/>
      <c r="D642" s="221" t="str">
        <f>VLOOKUP($A$630,$V$4:$BJ$40,23)</f>
        <v>-</v>
      </c>
      <c r="E642" s="223"/>
      <c r="F642" s="223"/>
      <c r="G642" s="223"/>
      <c r="H642" s="223"/>
      <c r="I642" s="223"/>
      <c r="J642" s="223"/>
      <c r="K642" s="223"/>
      <c r="L642" s="223"/>
      <c r="M642" s="223"/>
      <c r="N642" s="224"/>
      <c r="O642" s="69"/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  <c r="AA642" s="69"/>
      <c r="AB642" s="69"/>
      <c r="AC642" s="69"/>
      <c r="AD642" s="69"/>
      <c r="AE642" s="69"/>
      <c r="AF642" s="69"/>
      <c r="AG642" s="69"/>
      <c r="AH642" s="69"/>
      <c r="AI642" s="69"/>
      <c r="AJ642" s="69"/>
      <c r="AK642" s="69"/>
      <c r="AL642" s="69"/>
      <c r="AM642" s="69"/>
      <c r="AN642" s="69"/>
      <c r="AO642" s="69"/>
      <c r="AP642" s="69"/>
      <c r="AQ642" s="69"/>
      <c r="AR642" s="69"/>
      <c r="AS642" s="69"/>
      <c r="AT642" s="69"/>
      <c r="AU642" s="69"/>
      <c r="AV642" s="69"/>
      <c r="AW642" s="69"/>
      <c r="AX642" s="69"/>
      <c r="AY642" s="69"/>
      <c r="AZ642" s="69"/>
      <c r="BA642" s="69"/>
      <c r="BB642" s="69"/>
      <c r="BC642" s="69"/>
      <c r="BD642" s="69"/>
      <c r="BE642" s="69"/>
      <c r="BF642" s="69"/>
      <c r="BG642" s="69"/>
      <c r="BH642" s="69"/>
      <c r="BI642" s="69"/>
      <c r="BJ642" s="69"/>
      <c r="BK642" s="69"/>
      <c r="BL642" s="69"/>
      <c r="BM642" s="69"/>
      <c r="BN642" s="69"/>
      <c r="BO642" s="69"/>
      <c r="BP642" s="69"/>
      <c r="BQ642" s="69"/>
      <c r="BR642" s="69"/>
      <c r="BS642" s="69"/>
    </row>
    <row r="643" spans="1:71" ht="24" customHeight="1">
      <c r="A643" s="188">
        <v>9</v>
      </c>
      <c r="B643" s="205" t="str">
        <f>CONCATENATE(VLOOKUP($A$630,$V$4:$BJ$40,8),(VLOOKUP($A$630,$V$4:$BJ$40,8)))</f>
        <v>--</v>
      </c>
      <c r="C643" s="221"/>
      <c r="D643" s="221" t="str">
        <f>VLOOKUP($A$630,$V$4:$BJ$40,16)</f>
        <v>-</v>
      </c>
      <c r="E643" s="223"/>
      <c r="F643" s="223"/>
      <c r="G643" s="223"/>
      <c r="H643" s="223"/>
      <c r="I643" s="223"/>
      <c r="J643" s="223"/>
      <c r="K643" s="223"/>
      <c r="L643" s="223"/>
      <c r="M643" s="223"/>
      <c r="N643" s="224"/>
      <c r="O643" s="69"/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  <c r="AA643" s="69"/>
      <c r="AB643" s="69"/>
      <c r="AC643" s="69"/>
      <c r="AD643" s="69"/>
      <c r="AE643" s="69"/>
      <c r="AF643" s="69"/>
      <c r="AG643" s="69"/>
      <c r="AH643" s="69"/>
      <c r="AI643" s="69"/>
      <c r="AJ643" s="69"/>
      <c r="AK643" s="69"/>
      <c r="AL643" s="69"/>
      <c r="AM643" s="69"/>
      <c r="AN643" s="69"/>
      <c r="AO643" s="69"/>
      <c r="AP643" s="69"/>
      <c r="AQ643" s="69"/>
      <c r="AR643" s="69"/>
      <c r="AS643" s="69"/>
      <c r="AT643" s="69"/>
      <c r="AU643" s="69"/>
      <c r="AV643" s="69"/>
      <c r="AW643" s="69"/>
      <c r="AX643" s="69"/>
      <c r="AY643" s="69"/>
      <c r="AZ643" s="69"/>
      <c r="BA643" s="69"/>
      <c r="BB643" s="69"/>
      <c r="BC643" s="69"/>
      <c r="BD643" s="69"/>
      <c r="BE643" s="69"/>
      <c r="BF643" s="69"/>
      <c r="BG643" s="69"/>
      <c r="BH643" s="69"/>
      <c r="BI643" s="69"/>
      <c r="BJ643" s="69"/>
      <c r="BK643" s="69"/>
      <c r="BL643" s="69"/>
      <c r="BM643" s="69"/>
      <c r="BN643" s="69"/>
      <c r="BO643" s="69"/>
      <c r="BP643" s="69"/>
      <c r="BQ643" s="69"/>
      <c r="BR643" s="69"/>
      <c r="BS643" s="69"/>
    </row>
    <row r="644" spans="1:71" ht="24" customHeight="1">
      <c r="A644" s="188">
        <v>10</v>
      </c>
      <c r="B644" s="205" t="str">
        <f>CONCATENATE(VLOOKUP($A$630,$V$4:$BJ$40,9),(VLOOKUP($A$630,$V$4:$BJ$40,9)))</f>
        <v>--</v>
      </c>
      <c r="C644" s="221"/>
      <c r="D644" s="221" t="str">
        <f>VLOOKUP($A$630,$V$4:$BJ$40,17)</f>
        <v>-</v>
      </c>
      <c r="E644" s="223"/>
      <c r="F644" s="223"/>
      <c r="G644" s="223"/>
      <c r="H644" s="223"/>
      <c r="I644" s="223"/>
      <c r="J644" s="223"/>
      <c r="K644" s="223"/>
      <c r="L644" s="223"/>
      <c r="M644" s="223"/>
      <c r="N644" s="224"/>
      <c r="O644" s="69"/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  <c r="AA644" s="69"/>
      <c r="AB644" s="69"/>
      <c r="AC644" s="69"/>
      <c r="AD644" s="69"/>
      <c r="AE644" s="69"/>
      <c r="AF644" s="69"/>
      <c r="AG644" s="69"/>
      <c r="AH644" s="69"/>
      <c r="AI644" s="69"/>
      <c r="AJ644" s="69"/>
      <c r="AK644" s="69"/>
      <c r="AL644" s="69"/>
      <c r="AM644" s="69"/>
      <c r="AN644" s="69"/>
      <c r="AO644" s="69"/>
      <c r="AP644" s="69"/>
      <c r="AQ644" s="69"/>
      <c r="AR644" s="69"/>
      <c r="AS644" s="69"/>
      <c r="AT644" s="69"/>
      <c r="AU644" s="69"/>
      <c r="AV644" s="69"/>
      <c r="AW644" s="69"/>
      <c r="AX644" s="69"/>
      <c r="AY644" s="69"/>
      <c r="AZ644" s="69"/>
      <c r="BA644" s="69"/>
      <c r="BB644" s="69"/>
      <c r="BC644" s="69"/>
      <c r="BD644" s="69"/>
      <c r="BE644" s="69"/>
      <c r="BF644" s="69"/>
      <c r="BG644" s="69"/>
      <c r="BH644" s="69"/>
      <c r="BI644" s="69"/>
      <c r="BJ644" s="69"/>
      <c r="BK644" s="69"/>
      <c r="BL644" s="69"/>
      <c r="BM644" s="69"/>
      <c r="BN644" s="69"/>
      <c r="BO644" s="69"/>
      <c r="BP644" s="69"/>
      <c r="BQ644" s="69"/>
      <c r="BR644" s="69"/>
      <c r="BS644" s="69"/>
    </row>
    <row r="645" spans="1:71" ht="24" customHeight="1">
      <c r="A645" s="188">
        <v>11</v>
      </c>
      <c r="B645" s="205" t="str">
        <f>CONCATENATE(VLOOKUP($A$630,$V$4:$BJ$40,10),(VLOOKUP($A$630,$V$4:$BJ$40,10)))</f>
        <v>--</v>
      </c>
      <c r="C645" s="221"/>
      <c r="D645" s="228" t="str">
        <f>VLOOKUP($A$630,$V$4:$BJ$40,18)</f>
        <v>-</v>
      </c>
      <c r="E645" s="223"/>
      <c r="F645" s="223"/>
      <c r="G645" s="223"/>
      <c r="H645" s="223"/>
      <c r="I645" s="223"/>
      <c r="J645" s="223"/>
      <c r="K645" s="223"/>
      <c r="L645" s="223"/>
      <c r="M645" s="223"/>
      <c r="N645" s="224"/>
      <c r="O645" s="69"/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  <c r="AA645" s="69"/>
      <c r="AB645" s="69"/>
      <c r="AC645" s="69"/>
      <c r="AD645" s="69"/>
      <c r="AE645" s="69"/>
      <c r="AF645" s="69"/>
      <c r="AG645" s="69"/>
      <c r="AH645" s="69"/>
      <c r="AI645" s="69"/>
      <c r="AJ645" s="69"/>
      <c r="AK645" s="69"/>
      <c r="AL645" s="69"/>
      <c r="AM645" s="69"/>
      <c r="AN645" s="69"/>
      <c r="AO645" s="69"/>
      <c r="AP645" s="69"/>
      <c r="AQ645" s="69"/>
      <c r="AR645" s="69"/>
      <c r="AS645" s="69"/>
      <c r="AT645" s="69"/>
      <c r="AU645" s="69"/>
      <c r="AV645" s="69"/>
      <c r="AW645" s="69"/>
      <c r="AX645" s="69"/>
      <c r="AY645" s="69"/>
      <c r="AZ645" s="69"/>
      <c r="BA645" s="69"/>
      <c r="BB645" s="69"/>
      <c r="BC645" s="69"/>
      <c r="BD645" s="69"/>
      <c r="BE645" s="69"/>
      <c r="BF645" s="69"/>
      <c r="BG645" s="69"/>
      <c r="BH645" s="69"/>
      <c r="BI645" s="69"/>
      <c r="BJ645" s="69"/>
      <c r="BK645" s="69"/>
      <c r="BL645" s="69"/>
      <c r="BM645" s="69"/>
      <c r="BN645" s="69"/>
      <c r="BO645" s="69"/>
      <c r="BP645" s="69"/>
      <c r="BQ645" s="69"/>
      <c r="BR645" s="69"/>
      <c r="BS645" s="69"/>
    </row>
    <row r="646" spans="1:71" ht="24" customHeight="1">
      <c r="A646" s="188">
        <v>12</v>
      </c>
      <c r="B646" s="205" t="str">
        <f>CONCATENATE(VLOOKUP($A$630,$V$4:$BJ$40,11),(VLOOKUP($A$630,$V$4:$BJ$40,11)))</f>
        <v>--</v>
      </c>
      <c r="C646" s="221"/>
      <c r="D646" s="221" t="str">
        <f>VLOOKUP($A$630,$V$4:$BJ$40,19)</f>
        <v>-</v>
      </c>
      <c r="E646" s="223"/>
      <c r="F646" s="223"/>
      <c r="G646" s="223"/>
      <c r="H646" s="223"/>
      <c r="I646" s="223"/>
      <c r="J646" s="223"/>
      <c r="K646" s="223"/>
      <c r="L646" s="223"/>
      <c r="M646" s="223"/>
      <c r="N646" s="224"/>
      <c r="O646" s="69"/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  <c r="AA646" s="69"/>
      <c r="AB646" s="69"/>
      <c r="AC646" s="69"/>
      <c r="AD646" s="69"/>
      <c r="AE646" s="69"/>
      <c r="AF646" s="69"/>
      <c r="AG646" s="69"/>
      <c r="AH646" s="69"/>
      <c r="AI646" s="69"/>
      <c r="AJ646" s="69"/>
      <c r="AK646" s="69"/>
      <c r="AL646" s="69"/>
      <c r="AM646" s="69"/>
      <c r="AN646" s="69"/>
      <c r="AO646" s="69"/>
      <c r="AP646" s="69"/>
      <c r="AQ646" s="69"/>
      <c r="AR646" s="69"/>
      <c r="AS646" s="69"/>
      <c r="AT646" s="69"/>
      <c r="AU646" s="69"/>
      <c r="AV646" s="69"/>
      <c r="AW646" s="69"/>
      <c r="AX646" s="69"/>
      <c r="AY646" s="69"/>
      <c r="AZ646" s="69"/>
      <c r="BA646" s="69"/>
      <c r="BB646" s="69"/>
      <c r="BC646" s="69"/>
      <c r="BD646" s="69"/>
      <c r="BE646" s="69"/>
      <c r="BF646" s="69"/>
      <c r="BG646" s="69"/>
      <c r="BH646" s="69"/>
      <c r="BI646" s="69"/>
      <c r="BJ646" s="69"/>
      <c r="BK646" s="69"/>
      <c r="BL646" s="69"/>
      <c r="BM646" s="69"/>
      <c r="BN646" s="69"/>
      <c r="BO646" s="69"/>
      <c r="BP646" s="69"/>
      <c r="BQ646" s="69"/>
      <c r="BR646" s="69"/>
      <c r="BS646" s="69"/>
    </row>
    <row r="647" spans="1:71" ht="24" customHeight="1">
      <c r="A647" s="188">
        <v>13</v>
      </c>
      <c r="B647" s="205" t="str">
        <f>CONCATENATE(VLOOKUP($A$630,$V$4:$BJ$40,12),(VLOOKUP($A$630,$V$4:$BJ$40,12)))</f>
        <v>--</v>
      </c>
      <c r="C647" s="221"/>
      <c r="D647" s="221" t="str">
        <f>VLOOKUP($A$630,$V$4:$BJ$40,20)</f>
        <v>-</v>
      </c>
      <c r="E647" s="223"/>
      <c r="F647" s="223"/>
      <c r="G647" s="223"/>
      <c r="H647" s="223"/>
      <c r="I647" s="223"/>
      <c r="J647" s="223"/>
      <c r="K647" s="223"/>
      <c r="L647" s="223"/>
      <c r="M647" s="223"/>
      <c r="N647" s="224"/>
      <c r="O647" s="69"/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  <c r="AA647" s="69"/>
      <c r="AB647" s="69"/>
      <c r="AC647" s="69"/>
      <c r="AD647" s="69"/>
      <c r="AE647" s="69"/>
      <c r="AF647" s="69"/>
      <c r="AG647" s="69"/>
      <c r="AH647" s="69"/>
      <c r="AI647" s="69"/>
      <c r="AJ647" s="69"/>
      <c r="AK647" s="69"/>
      <c r="AL647" s="69"/>
      <c r="AM647" s="69"/>
      <c r="AN647" s="69"/>
      <c r="AO647" s="69"/>
      <c r="AP647" s="69"/>
      <c r="AQ647" s="69"/>
      <c r="AR647" s="69"/>
      <c r="AS647" s="69"/>
      <c r="AT647" s="69"/>
      <c r="AU647" s="69"/>
      <c r="AV647" s="69"/>
      <c r="AW647" s="69"/>
      <c r="AX647" s="69"/>
      <c r="AY647" s="69"/>
      <c r="AZ647" s="69"/>
      <c r="BA647" s="69"/>
      <c r="BB647" s="69"/>
      <c r="BC647" s="69"/>
      <c r="BD647" s="69"/>
      <c r="BE647" s="69"/>
      <c r="BF647" s="69"/>
      <c r="BG647" s="69"/>
      <c r="BH647" s="69"/>
      <c r="BI647" s="69"/>
      <c r="BJ647" s="69"/>
      <c r="BK647" s="69"/>
      <c r="BL647" s="69"/>
      <c r="BM647" s="69"/>
      <c r="BN647" s="69"/>
      <c r="BO647" s="69"/>
      <c r="BP647" s="69"/>
      <c r="BQ647" s="69"/>
      <c r="BR647" s="69"/>
      <c r="BS647" s="69"/>
    </row>
    <row r="648" spans="1:71" ht="24" customHeight="1">
      <c r="A648" s="188">
        <v>14</v>
      </c>
      <c r="B648" s="205" t="str">
        <f>CONCATENATE(VLOOKUP($A$630,$V$4:$BJ$40,13),(VLOOKUP($A$630,$V$4:$BJ$40,13)))</f>
        <v>--</v>
      </c>
      <c r="C648" s="221"/>
      <c r="D648" s="221" t="str">
        <f>VLOOKUP($A$630,$V$4:$BJ$40,21)</f>
        <v>-</v>
      </c>
      <c r="E648" s="223"/>
      <c r="F648" s="223"/>
      <c r="G648" s="223"/>
      <c r="H648" s="223"/>
      <c r="I648" s="223"/>
      <c r="J648" s="223"/>
      <c r="K648" s="223"/>
      <c r="L648" s="223"/>
      <c r="M648" s="223"/>
      <c r="N648" s="224"/>
      <c r="O648" s="69"/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  <c r="AA648" s="69"/>
      <c r="AB648" s="69"/>
      <c r="AC648" s="69"/>
      <c r="AD648" s="69"/>
      <c r="AE648" s="69"/>
      <c r="AF648" s="69"/>
      <c r="AG648" s="69"/>
      <c r="AH648" s="69"/>
      <c r="AI648" s="69"/>
      <c r="AJ648" s="69"/>
      <c r="AK648" s="69"/>
      <c r="AL648" s="69"/>
      <c r="AM648" s="69"/>
      <c r="AN648" s="69"/>
      <c r="AO648" s="69"/>
      <c r="AP648" s="69"/>
      <c r="AQ648" s="69"/>
      <c r="AR648" s="69"/>
      <c r="AS648" s="69"/>
      <c r="AT648" s="69"/>
      <c r="AU648" s="69"/>
      <c r="AV648" s="69"/>
      <c r="AW648" s="69"/>
      <c r="AX648" s="69"/>
      <c r="AY648" s="69"/>
      <c r="AZ648" s="69"/>
      <c r="BA648" s="69"/>
      <c r="BB648" s="69"/>
      <c r="BC648" s="69"/>
      <c r="BD648" s="69"/>
      <c r="BE648" s="69"/>
      <c r="BF648" s="69"/>
      <c r="BG648" s="69"/>
      <c r="BH648" s="69"/>
      <c r="BI648" s="69"/>
      <c r="BJ648" s="69"/>
      <c r="BK648" s="69"/>
      <c r="BL648" s="69"/>
      <c r="BM648" s="69"/>
      <c r="BN648" s="69"/>
      <c r="BO648" s="69"/>
      <c r="BP648" s="69"/>
      <c r="BQ648" s="69"/>
      <c r="BR648" s="69"/>
      <c r="BS648" s="69"/>
    </row>
    <row r="649" spans="1:71" ht="24" customHeight="1">
      <c r="A649" s="188">
        <v>15</v>
      </c>
      <c r="B649" s="230" t="str">
        <f>CONCATENATE(VLOOKUP($A$630,$V$4:$BJ$40,14),(VLOOKUP($A$630,$V$4:$BJ$40,14)))</f>
        <v>--</v>
      </c>
      <c r="C649" s="221"/>
      <c r="D649" s="222" t="str">
        <f>VLOOKUP($A$630,$V$4:$BJ$40,22)</f>
        <v>-</v>
      </c>
      <c r="E649" s="223"/>
      <c r="F649" s="223"/>
      <c r="G649" s="223"/>
      <c r="H649" s="223"/>
      <c r="I649" s="223"/>
      <c r="J649" s="223"/>
      <c r="K649" s="223"/>
      <c r="L649" s="223"/>
      <c r="M649" s="223"/>
      <c r="N649" s="224"/>
      <c r="O649" s="69"/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  <c r="AA649" s="69"/>
      <c r="AB649" s="69"/>
      <c r="AC649" s="69"/>
      <c r="AD649" s="69"/>
      <c r="AE649" s="69"/>
      <c r="AF649" s="69"/>
      <c r="AG649" s="69"/>
      <c r="AH649" s="69"/>
      <c r="AI649" s="69"/>
      <c r="AJ649" s="69"/>
      <c r="AK649" s="69"/>
      <c r="AL649" s="69"/>
      <c r="AM649" s="69"/>
      <c r="AN649" s="69"/>
      <c r="AO649" s="69"/>
      <c r="AP649" s="69"/>
      <c r="AQ649" s="69"/>
      <c r="AR649" s="69"/>
      <c r="AS649" s="69"/>
      <c r="AT649" s="69"/>
      <c r="AU649" s="69"/>
      <c r="AV649" s="69"/>
      <c r="AW649" s="69"/>
      <c r="AX649" s="69"/>
      <c r="AY649" s="69"/>
      <c r="AZ649" s="69"/>
      <c r="BA649" s="69"/>
      <c r="BB649" s="69"/>
      <c r="BC649" s="69"/>
      <c r="BD649" s="69"/>
      <c r="BE649" s="69"/>
      <c r="BF649" s="69"/>
      <c r="BG649" s="69"/>
      <c r="BH649" s="69"/>
      <c r="BI649" s="69"/>
      <c r="BJ649" s="69"/>
      <c r="BK649" s="69"/>
      <c r="BL649" s="69"/>
      <c r="BM649" s="69"/>
      <c r="BN649" s="69"/>
      <c r="BO649" s="69"/>
      <c r="BP649" s="69"/>
      <c r="BQ649" s="69"/>
      <c r="BR649" s="69"/>
      <c r="BS649" s="69"/>
    </row>
    <row r="650" spans="1:71" ht="24" customHeight="1">
      <c r="A650" s="188">
        <v>16</v>
      </c>
      <c r="B650" s="230" t="str">
        <f>CONCATENATE(VLOOKUP($A$630,$V$4:$BJ$40,15),(VLOOKUP($A$630,$V$4:$BJ$40,15)))</f>
        <v>--</v>
      </c>
      <c r="C650" s="221"/>
      <c r="D650" s="222" t="str">
        <f>VLOOKUP($A$630,$V$4:$BJ$40,23)</f>
        <v>-</v>
      </c>
      <c r="E650" s="223"/>
      <c r="F650" s="223"/>
      <c r="G650" s="223"/>
      <c r="H650" s="223"/>
      <c r="I650" s="223"/>
      <c r="J650" s="223"/>
      <c r="K650" s="223"/>
      <c r="L650" s="223"/>
      <c r="M650" s="223"/>
      <c r="N650" s="224"/>
      <c r="O650" s="69"/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  <c r="AA650" s="69"/>
      <c r="AB650" s="69"/>
      <c r="AC650" s="69"/>
      <c r="AD650" s="69"/>
      <c r="AE650" s="69"/>
      <c r="AF650" s="69"/>
      <c r="AG650" s="69"/>
      <c r="AH650" s="69"/>
      <c r="AI650" s="69"/>
      <c r="AJ650" s="69"/>
      <c r="AK650" s="69"/>
      <c r="AL650" s="69"/>
      <c r="AM650" s="69"/>
      <c r="AN650" s="69"/>
      <c r="AO650" s="69"/>
      <c r="AP650" s="69"/>
      <c r="AQ650" s="69"/>
      <c r="AR650" s="69"/>
      <c r="AS650" s="69"/>
      <c r="AT650" s="69"/>
      <c r="AU650" s="69"/>
      <c r="AV650" s="69"/>
      <c r="AW650" s="69"/>
      <c r="AX650" s="69"/>
      <c r="AY650" s="69"/>
      <c r="AZ650" s="69"/>
      <c r="BA650" s="69"/>
      <c r="BB650" s="69"/>
      <c r="BC650" s="69"/>
      <c r="BD650" s="69"/>
      <c r="BE650" s="69"/>
      <c r="BF650" s="69"/>
      <c r="BG650" s="69"/>
      <c r="BH650" s="69"/>
      <c r="BI650" s="69"/>
      <c r="BJ650" s="69"/>
      <c r="BK650" s="69"/>
      <c r="BL650" s="69"/>
      <c r="BM650" s="69"/>
      <c r="BN650" s="69"/>
      <c r="BO650" s="69"/>
      <c r="BP650" s="69"/>
      <c r="BQ650" s="69"/>
      <c r="BR650" s="69"/>
      <c r="BS650" s="69"/>
    </row>
    <row r="651" spans="1:71" ht="24" customHeight="1">
      <c r="A651" s="188">
        <v>17</v>
      </c>
      <c r="B651" s="230"/>
      <c r="C651" s="221"/>
      <c r="D651" s="222"/>
      <c r="E651" s="223"/>
      <c r="F651" s="223"/>
      <c r="G651" s="223"/>
      <c r="H651" s="223"/>
      <c r="I651" s="223"/>
      <c r="J651" s="223"/>
      <c r="K651" s="223"/>
      <c r="L651" s="223"/>
      <c r="M651" s="223"/>
      <c r="N651" s="224"/>
      <c r="O651" s="69"/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  <c r="AA651" s="69"/>
      <c r="AB651" s="69"/>
      <c r="AC651" s="69"/>
      <c r="AD651" s="69"/>
      <c r="AE651" s="69"/>
      <c r="AF651" s="69"/>
      <c r="AG651" s="69"/>
      <c r="AH651" s="69"/>
      <c r="AI651" s="69"/>
      <c r="AJ651" s="69"/>
      <c r="AK651" s="69"/>
      <c r="AL651" s="69"/>
      <c r="AM651" s="69"/>
      <c r="AN651" s="69"/>
      <c r="AO651" s="69"/>
      <c r="AP651" s="69"/>
      <c r="AQ651" s="69"/>
      <c r="AR651" s="69"/>
      <c r="AS651" s="69"/>
      <c r="AT651" s="69"/>
      <c r="AU651" s="69"/>
      <c r="AV651" s="69"/>
      <c r="AW651" s="69"/>
      <c r="AX651" s="69"/>
      <c r="AY651" s="69"/>
      <c r="AZ651" s="69"/>
      <c r="BA651" s="69"/>
      <c r="BB651" s="69"/>
      <c r="BC651" s="69"/>
      <c r="BD651" s="69"/>
      <c r="BE651" s="69"/>
      <c r="BF651" s="69"/>
      <c r="BG651" s="69"/>
      <c r="BH651" s="69"/>
      <c r="BI651" s="69"/>
      <c r="BJ651" s="69"/>
      <c r="BK651" s="69"/>
      <c r="BL651" s="69"/>
      <c r="BM651" s="69"/>
      <c r="BN651" s="69"/>
      <c r="BO651" s="69"/>
      <c r="BP651" s="69"/>
      <c r="BQ651" s="69"/>
      <c r="BR651" s="69"/>
      <c r="BS651" s="69"/>
    </row>
    <row r="652" spans="1:71" s="363" customFormat="1" ht="24" customHeight="1">
      <c r="A652" s="188">
        <v>18</v>
      </c>
      <c r="B652" s="230"/>
      <c r="C652" s="221"/>
      <c r="D652" s="222"/>
      <c r="E652" s="450"/>
      <c r="F652" s="450"/>
      <c r="G652" s="450"/>
      <c r="H652" s="450"/>
      <c r="I652" s="450"/>
      <c r="J652" s="450"/>
      <c r="K652" s="450"/>
      <c r="L652" s="450"/>
      <c r="M652" s="450"/>
      <c r="N652" s="451"/>
      <c r="O652" s="69"/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  <c r="AA652" s="69"/>
      <c r="AB652" s="69"/>
      <c r="AC652" s="69"/>
      <c r="AD652" s="69"/>
      <c r="AE652" s="69"/>
      <c r="AF652" s="69"/>
      <c r="AG652" s="69"/>
      <c r="AH652" s="69"/>
      <c r="AI652" s="69"/>
      <c r="AJ652" s="69"/>
      <c r="AK652" s="69"/>
      <c r="AL652" s="69"/>
      <c r="AM652" s="69"/>
      <c r="AN652" s="69"/>
      <c r="AO652" s="69"/>
      <c r="AP652" s="69"/>
      <c r="AQ652" s="69"/>
      <c r="AR652" s="69"/>
      <c r="AS652" s="69"/>
      <c r="AT652" s="69"/>
      <c r="AU652" s="69"/>
      <c r="AV652" s="69"/>
      <c r="AW652" s="69"/>
      <c r="AX652" s="69"/>
      <c r="AY652" s="69"/>
      <c r="AZ652" s="69"/>
      <c r="BA652" s="69"/>
      <c r="BB652" s="69"/>
      <c r="BC652" s="69"/>
      <c r="BD652" s="69"/>
      <c r="BE652" s="69"/>
      <c r="BF652" s="69"/>
      <c r="BG652" s="69"/>
      <c r="BH652" s="69"/>
      <c r="BI652" s="69"/>
      <c r="BJ652" s="69"/>
      <c r="BK652" s="69"/>
      <c r="BL652" s="69"/>
      <c r="BM652" s="69"/>
      <c r="BN652" s="69"/>
      <c r="BO652" s="69"/>
      <c r="BP652" s="69"/>
      <c r="BQ652" s="69"/>
      <c r="BR652" s="69"/>
      <c r="BS652" s="69"/>
    </row>
    <row r="653" spans="1:71" s="363" customFormat="1" ht="24" customHeight="1">
      <c r="A653" s="188">
        <v>19</v>
      </c>
      <c r="B653" s="230"/>
      <c r="C653" s="221"/>
      <c r="D653" s="222"/>
      <c r="E653" s="450"/>
      <c r="F653" s="450"/>
      <c r="G653" s="450"/>
      <c r="H653" s="450"/>
      <c r="I653" s="450"/>
      <c r="J653" s="450"/>
      <c r="K653" s="450"/>
      <c r="L653" s="450"/>
      <c r="M653" s="450"/>
      <c r="N653" s="451"/>
      <c r="O653" s="69"/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  <c r="AA653" s="69"/>
      <c r="AB653" s="69"/>
      <c r="AC653" s="69"/>
      <c r="AD653" s="69"/>
      <c r="AE653" s="69"/>
      <c r="AF653" s="69"/>
      <c r="AG653" s="69"/>
      <c r="AH653" s="69"/>
      <c r="AI653" s="69"/>
      <c r="AJ653" s="69"/>
      <c r="AK653" s="69"/>
      <c r="AL653" s="69"/>
      <c r="AM653" s="69"/>
      <c r="AN653" s="69"/>
      <c r="AO653" s="69"/>
      <c r="AP653" s="69"/>
      <c r="AQ653" s="69"/>
      <c r="AR653" s="69"/>
      <c r="AS653" s="69"/>
      <c r="AT653" s="69"/>
      <c r="AU653" s="69"/>
      <c r="AV653" s="69"/>
      <c r="AW653" s="69"/>
      <c r="AX653" s="69"/>
      <c r="AY653" s="69"/>
      <c r="AZ653" s="69"/>
      <c r="BA653" s="69"/>
      <c r="BB653" s="69"/>
      <c r="BC653" s="69"/>
      <c r="BD653" s="69"/>
      <c r="BE653" s="69"/>
      <c r="BF653" s="69"/>
      <c r="BG653" s="69"/>
      <c r="BH653" s="69"/>
      <c r="BI653" s="69"/>
      <c r="BJ653" s="69"/>
      <c r="BK653" s="69"/>
      <c r="BL653" s="69"/>
      <c r="BM653" s="69"/>
      <c r="BN653" s="69"/>
      <c r="BO653" s="69"/>
      <c r="BP653" s="69"/>
      <c r="BQ653" s="69"/>
      <c r="BR653" s="69"/>
      <c r="BS653" s="69"/>
    </row>
    <row r="654" spans="1:71" s="363" customFormat="1" ht="24" customHeight="1">
      <c r="A654" s="188">
        <v>20</v>
      </c>
      <c r="B654" s="230"/>
      <c r="C654" s="221"/>
      <c r="D654" s="222"/>
      <c r="E654" s="450"/>
      <c r="F654" s="450"/>
      <c r="G654" s="450"/>
      <c r="H654" s="450"/>
      <c r="I654" s="450"/>
      <c r="J654" s="450"/>
      <c r="K654" s="450"/>
      <c r="L654" s="450"/>
      <c r="M654" s="450"/>
      <c r="N654" s="451"/>
      <c r="O654" s="69"/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  <c r="AA654" s="69"/>
      <c r="AB654" s="69"/>
      <c r="AC654" s="69"/>
      <c r="AD654" s="69"/>
      <c r="AE654" s="69"/>
      <c r="AF654" s="69"/>
      <c r="AG654" s="69"/>
      <c r="AH654" s="69"/>
      <c r="AI654" s="69"/>
      <c r="AJ654" s="69"/>
      <c r="AK654" s="69"/>
      <c r="AL654" s="69"/>
      <c r="AM654" s="69"/>
      <c r="AN654" s="69"/>
      <c r="AO654" s="69"/>
      <c r="AP654" s="69"/>
      <c r="AQ654" s="69"/>
      <c r="AR654" s="69"/>
      <c r="AS654" s="69"/>
      <c r="AT654" s="69"/>
      <c r="AU654" s="69"/>
      <c r="AV654" s="69"/>
      <c r="AW654" s="69"/>
      <c r="AX654" s="69"/>
      <c r="AY654" s="69"/>
      <c r="AZ654" s="69"/>
      <c r="BA654" s="69"/>
      <c r="BB654" s="69"/>
      <c r="BC654" s="69"/>
      <c r="BD654" s="69"/>
      <c r="BE654" s="69"/>
      <c r="BF654" s="69"/>
      <c r="BG654" s="69"/>
      <c r="BH654" s="69"/>
      <c r="BI654" s="69"/>
      <c r="BJ654" s="69"/>
      <c r="BK654" s="69"/>
      <c r="BL654" s="69"/>
      <c r="BM654" s="69"/>
      <c r="BN654" s="69"/>
      <c r="BO654" s="69"/>
      <c r="BP654" s="69"/>
      <c r="BQ654" s="69"/>
      <c r="BR654" s="69"/>
      <c r="BS654" s="69"/>
    </row>
    <row r="655" spans="1:71" s="363" customFormat="1" ht="24" customHeight="1">
      <c r="A655" s="188">
        <v>21</v>
      </c>
      <c r="B655" s="230"/>
      <c r="C655" s="221"/>
      <c r="D655" s="222"/>
      <c r="E655" s="450"/>
      <c r="F655" s="450"/>
      <c r="G655" s="450"/>
      <c r="H655" s="450"/>
      <c r="I655" s="450"/>
      <c r="J655" s="450"/>
      <c r="K655" s="450"/>
      <c r="L655" s="450"/>
      <c r="M655" s="450"/>
      <c r="N655" s="451"/>
      <c r="O655" s="69"/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  <c r="AA655" s="69"/>
      <c r="AB655" s="69"/>
      <c r="AC655" s="69"/>
      <c r="AD655" s="69"/>
      <c r="AE655" s="69"/>
      <c r="AF655" s="69"/>
      <c r="AG655" s="69"/>
      <c r="AH655" s="69"/>
      <c r="AI655" s="69"/>
      <c r="AJ655" s="69"/>
      <c r="AK655" s="69"/>
      <c r="AL655" s="69"/>
      <c r="AM655" s="69"/>
      <c r="AN655" s="69"/>
      <c r="AO655" s="69"/>
      <c r="AP655" s="69"/>
      <c r="AQ655" s="69"/>
      <c r="AR655" s="69"/>
      <c r="AS655" s="69"/>
      <c r="AT655" s="69"/>
      <c r="AU655" s="69"/>
      <c r="AV655" s="69"/>
      <c r="AW655" s="69"/>
      <c r="AX655" s="69"/>
      <c r="AY655" s="69"/>
      <c r="AZ655" s="69"/>
      <c r="BA655" s="69"/>
      <c r="BB655" s="69"/>
      <c r="BC655" s="69"/>
      <c r="BD655" s="69"/>
      <c r="BE655" s="69"/>
      <c r="BF655" s="69"/>
      <c r="BG655" s="69"/>
      <c r="BH655" s="69"/>
      <c r="BI655" s="69"/>
      <c r="BJ655" s="69"/>
      <c r="BK655" s="69"/>
      <c r="BL655" s="69"/>
      <c r="BM655" s="69"/>
      <c r="BN655" s="69"/>
      <c r="BO655" s="69"/>
      <c r="BP655" s="69"/>
      <c r="BQ655" s="69"/>
      <c r="BR655" s="69"/>
      <c r="BS655" s="69"/>
    </row>
    <row r="656" spans="1:71" s="363" customFormat="1" ht="24" customHeight="1">
      <c r="A656" s="188">
        <v>22</v>
      </c>
      <c r="B656" s="230"/>
      <c r="C656" s="221"/>
      <c r="D656" s="222"/>
      <c r="E656" s="450"/>
      <c r="F656" s="450"/>
      <c r="G656" s="450"/>
      <c r="H656" s="450"/>
      <c r="I656" s="450"/>
      <c r="J656" s="450"/>
      <c r="K656" s="450"/>
      <c r="L656" s="450"/>
      <c r="M656" s="450"/>
      <c r="N656" s="451"/>
      <c r="O656" s="69"/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  <c r="AA656" s="69"/>
      <c r="AB656" s="69"/>
      <c r="AC656" s="69"/>
      <c r="AD656" s="69"/>
      <c r="AE656" s="69"/>
      <c r="AF656" s="69"/>
      <c r="AG656" s="69"/>
      <c r="AH656" s="69"/>
      <c r="AI656" s="69"/>
      <c r="AJ656" s="69"/>
      <c r="AK656" s="69"/>
      <c r="AL656" s="69"/>
      <c r="AM656" s="69"/>
      <c r="AN656" s="69"/>
      <c r="AO656" s="69"/>
      <c r="AP656" s="69"/>
      <c r="AQ656" s="69"/>
      <c r="AR656" s="69"/>
      <c r="AS656" s="69"/>
      <c r="AT656" s="69"/>
      <c r="AU656" s="69"/>
      <c r="AV656" s="69"/>
      <c r="AW656" s="69"/>
      <c r="AX656" s="69"/>
      <c r="AY656" s="69"/>
      <c r="AZ656" s="69"/>
      <c r="BA656" s="69"/>
      <c r="BB656" s="69"/>
      <c r="BC656" s="69"/>
      <c r="BD656" s="69"/>
      <c r="BE656" s="69"/>
      <c r="BF656" s="69"/>
      <c r="BG656" s="69"/>
      <c r="BH656" s="69"/>
      <c r="BI656" s="69"/>
      <c r="BJ656" s="69"/>
      <c r="BK656" s="69"/>
      <c r="BL656" s="69"/>
      <c r="BM656" s="69"/>
      <c r="BN656" s="69"/>
      <c r="BO656" s="69"/>
      <c r="BP656" s="69"/>
      <c r="BQ656" s="69"/>
      <c r="BR656" s="69"/>
      <c r="BS656" s="69"/>
    </row>
    <row r="657" spans="1:71" ht="24" customHeight="1">
      <c r="A657" s="188">
        <v>23</v>
      </c>
      <c r="B657" s="230"/>
      <c r="C657" s="221"/>
      <c r="D657" s="222"/>
      <c r="E657" s="223"/>
      <c r="F657" s="223"/>
      <c r="G657" s="223"/>
      <c r="H657" s="223"/>
      <c r="I657" s="223"/>
      <c r="J657" s="223"/>
      <c r="K657" s="223"/>
      <c r="L657" s="223"/>
      <c r="M657" s="223"/>
      <c r="N657" s="224"/>
      <c r="O657" s="69"/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  <c r="AA657" s="69"/>
      <c r="AB657" s="69"/>
      <c r="AC657" s="69"/>
      <c r="AD657" s="69"/>
      <c r="AE657" s="69"/>
      <c r="AF657" s="69"/>
      <c r="AG657" s="69"/>
      <c r="AH657" s="69"/>
      <c r="AI657" s="69"/>
      <c r="AJ657" s="69"/>
      <c r="AK657" s="69"/>
      <c r="AL657" s="69"/>
      <c r="AM657" s="69"/>
      <c r="AN657" s="69"/>
      <c r="AO657" s="69"/>
      <c r="AP657" s="69"/>
      <c r="AQ657" s="69"/>
      <c r="AR657" s="69"/>
      <c r="AS657" s="69"/>
      <c r="AT657" s="69"/>
      <c r="AU657" s="69"/>
      <c r="AV657" s="69"/>
      <c r="AW657" s="69"/>
      <c r="AX657" s="69"/>
      <c r="AY657" s="69"/>
      <c r="AZ657" s="69"/>
      <c r="BA657" s="69"/>
      <c r="BB657" s="69"/>
      <c r="BC657" s="69"/>
      <c r="BD657" s="69"/>
      <c r="BE657" s="69"/>
      <c r="BF657" s="69"/>
      <c r="BG657" s="69"/>
      <c r="BH657" s="69"/>
      <c r="BI657" s="69"/>
      <c r="BJ657" s="69"/>
      <c r="BK657" s="69"/>
      <c r="BL657" s="69"/>
      <c r="BM657" s="69"/>
      <c r="BN657" s="69"/>
      <c r="BO657" s="69"/>
      <c r="BP657" s="69"/>
      <c r="BQ657" s="69"/>
      <c r="BR657" s="69"/>
      <c r="BS657" s="69"/>
    </row>
    <row r="658" spans="1:71" ht="24" customHeight="1">
      <c r="A658" s="188">
        <v>24</v>
      </c>
      <c r="B658" s="230"/>
      <c r="C658" s="221"/>
      <c r="D658" s="222"/>
      <c r="E658" s="223"/>
      <c r="F658" s="223"/>
      <c r="G658" s="223"/>
      <c r="H658" s="223"/>
      <c r="I658" s="223"/>
      <c r="J658" s="223"/>
      <c r="K658" s="223"/>
      <c r="L658" s="223"/>
      <c r="M658" s="223"/>
      <c r="N658" s="224"/>
      <c r="O658" s="69"/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  <c r="AA658" s="69"/>
      <c r="AB658" s="69"/>
      <c r="AC658" s="69"/>
      <c r="AD658" s="69"/>
      <c r="AE658" s="69"/>
      <c r="AF658" s="69"/>
      <c r="AG658" s="69"/>
      <c r="AH658" s="69"/>
      <c r="AI658" s="69"/>
      <c r="AJ658" s="69"/>
      <c r="AK658" s="69"/>
      <c r="AL658" s="69"/>
      <c r="AM658" s="69"/>
      <c r="AN658" s="69"/>
      <c r="AO658" s="69"/>
      <c r="AP658" s="69"/>
      <c r="AQ658" s="69"/>
      <c r="AR658" s="69"/>
      <c r="AS658" s="69"/>
      <c r="AT658" s="69"/>
      <c r="AU658" s="69"/>
      <c r="AV658" s="69"/>
      <c r="AW658" s="69"/>
      <c r="AX658" s="69"/>
      <c r="AY658" s="69"/>
      <c r="AZ658" s="69"/>
      <c r="BA658" s="69"/>
      <c r="BB658" s="69"/>
      <c r="BC658" s="69"/>
      <c r="BD658" s="69"/>
      <c r="BE658" s="69"/>
      <c r="BF658" s="69"/>
      <c r="BG658" s="69"/>
      <c r="BH658" s="69"/>
      <c r="BI658" s="69"/>
      <c r="BJ658" s="69"/>
      <c r="BK658" s="69"/>
      <c r="BL658" s="69"/>
      <c r="BM658" s="69"/>
      <c r="BN658" s="69"/>
      <c r="BO658" s="69"/>
      <c r="BP658" s="69"/>
      <c r="BQ658" s="69"/>
      <c r="BR658" s="69"/>
      <c r="BS658" s="69"/>
    </row>
    <row r="659" spans="1:71" ht="24" customHeight="1" thickBot="1">
      <c r="A659" s="188">
        <v>25</v>
      </c>
      <c r="B659" s="231"/>
      <c r="C659" s="232"/>
      <c r="D659" s="233"/>
      <c r="E659" s="234"/>
      <c r="F659" s="234"/>
      <c r="G659" s="234"/>
      <c r="H659" s="234"/>
      <c r="I659" s="234"/>
      <c r="J659" s="234"/>
      <c r="K659" s="234"/>
      <c r="L659" s="234"/>
      <c r="M659" s="234"/>
      <c r="N659" s="235"/>
      <c r="O659" s="69"/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  <c r="AA659" s="69"/>
      <c r="AB659" s="69"/>
      <c r="AC659" s="69"/>
      <c r="AD659" s="69"/>
      <c r="AE659" s="69"/>
      <c r="AF659" s="69"/>
      <c r="AG659" s="69"/>
      <c r="AH659" s="69"/>
      <c r="AI659" s="69"/>
      <c r="AJ659" s="69"/>
      <c r="AK659" s="69"/>
      <c r="AL659" s="69"/>
      <c r="AM659" s="69"/>
      <c r="AN659" s="69"/>
      <c r="AO659" s="69"/>
      <c r="AP659" s="69"/>
      <c r="AQ659" s="69"/>
      <c r="AR659" s="69"/>
      <c r="AS659" s="69"/>
      <c r="AT659" s="69"/>
      <c r="AU659" s="69"/>
      <c r="AV659" s="69"/>
      <c r="AW659" s="69"/>
      <c r="AX659" s="69"/>
      <c r="AY659" s="69"/>
      <c r="AZ659" s="69"/>
      <c r="BA659" s="69"/>
      <c r="BB659" s="69"/>
      <c r="BC659" s="69"/>
      <c r="BD659" s="69"/>
      <c r="BE659" s="69"/>
      <c r="BF659" s="69"/>
      <c r="BG659" s="69"/>
      <c r="BH659" s="69"/>
      <c r="BI659" s="69"/>
      <c r="BJ659" s="69"/>
      <c r="BK659" s="69"/>
      <c r="BL659" s="69"/>
      <c r="BM659" s="69"/>
      <c r="BN659" s="69"/>
      <c r="BO659" s="69"/>
      <c r="BP659" s="69"/>
      <c r="BQ659" s="69"/>
      <c r="BR659" s="69"/>
      <c r="BS659" s="69"/>
    </row>
    <row r="660" spans="1:71" ht="24" customHeight="1" thickBot="1">
      <c r="A660" s="191"/>
      <c r="B660" s="76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69"/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  <c r="AA660" s="69"/>
      <c r="AB660" s="69"/>
      <c r="AC660" s="69"/>
      <c r="AD660" s="69"/>
      <c r="AE660" s="69"/>
      <c r="AF660" s="69"/>
      <c r="AG660" s="69"/>
      <c r="AH660" s="69"/>
      <c r="AI660" s="69"/>
      <c r="AJ660" s="69"/>
      <c r="AK660" s="69"/>
      <c r="AL660" s="69"/>
      <c r="AM660" s="69"/>
      <c r="AN660" s="69"/>
      <c r="AO660" s="69"/>
      <c r="AP660" s="69"/>
      <c r="AQ660" s="69"/>
      <c r="AR660" s="69"/>
      <c r="AS660" s="69"/>
      <c r="AT660" s="69"/>
      <c r="AU660" s="69"/>
      <c r="AV660" s="69"/>
      <c r="AW660" s="69"/>
      <c r="AX660" s="69"/>
      <c r="AY660" s="69"/>
      <c r="AZ660" s="69"/>
      <c r="BA660" s="69"/>
      <c r="BB660" s="69"/>
      <c r="BC660" s="69"/>
      <c r="BD660" s="69"/>
      <c r="BE660" s="69"/>
      <c r="BF660" s="69"/>
      <c r="BG660" s="69"/>
      <c r="BH660" s="69"/>
      <c r="BI660" s="69"/>
      <c r="BJ660" s="69"/>
      <c r="BK660" s="69"/>
      <c r="BL660" s="69"/>
      <c r="BM660" s="69"/>
      <c r="BN660" s="69"/>
      <c r="BO660" s="69"/>
      <c r="BP660" s="69"/>
      <c r="BQ660" s="69"/>
      <c r="BR660" s="69"/>
      <c r="BS660" s="69"/>
    </row>
    <row r="661" spans="1:71" ht="24" customHeight="1">
      <c r="A661" s="192" t="s">
        <v>48</v>
      </c>
      <c r="B661" s="236"/>
      <c r="C661" s="236"/>
      <c r="D661" s="236"/>
      <c r="E661" s="236"/>
      <c r="F661" s="237"/>
      <c r="G661" s="567" t="s">
        <v>49</v>
      </c>
      <c r="H661" s="568"/>
      <c r="I661" s="568"/>
      <c r="J661" s="568"/>
      <c r="K661" s="568"/>
      <c r="L661" s="568"/>
      <c r="M661" s="568"/>
      <c r="N661" s="569"/>
      <c r="O661" s="69"/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  <c r="AA661" s="69"/>
      <c r="AB661" s="69"/>
      <c r="AC661" s="69"/>
      <c r="AD661" s="69"/>
      <c r="AE661" s="69"/>
      <c r="AF661" s="69"/>
      <c r="AG661" s="69"/>
      <c r="AH661" s="69"/>
      <c r="AI661" s="69"/>
      <c r="AJ661" s="69"/>
      <c r="AK661" s="69"/>
      <c r="AL661" s="69"/>
      <c r="AM661" s="69"/>
      <c r="AN661" s="69"/>
      <c r="AO661" s="69"/>
      <c r="AP661" s="69"/>
      <c r="AQ661" s="69"/>
      <c r="AR661" s="69"/>
      <c r="AS661" s="69"/>
      <c r="AT661" s="69"/>
      <c r="AU661" s="69"/>
      <c r="AV661" s="69"/>
      <c r="AW661" s="69"/>
      <c r="AX661" s="69"/>
      <c r="AY661" s="69"/>
      <c r="AZ661" s="69"/>
      <c r="BA661" s="69"/>
      <c r="BB661" s="69"/>
      <c r="BC661" s="69"/>
      <c r="BD661" s="69"/>
      <c r="BE661" s="69"/>
      <c r="BF661" s="69"/>
      <c r="BG661" s="69"/>
      <c r="BH661" s="69"/>
      <c r="BI661" s="69"/>
      <c r="BJ661" s="69"/>
      <c r="BK661" s="69"/>
      <c r="BL661" s="69"/>
      <c r="BM661" s="69"/>
      <c r="BN661" s="69"/>
      <c r="BO661" s="69"/>
      <c r="BP661" s="69"/>
      <c r="BQ661" s="69"/>
      <c r="BR661" s="69"/>
      <c r="BS661" s="69"/>
    </row>
    <row r="662" spans="1:71" ht="24" customHeight="1">
      <c r="A662" s="193" t="s">
        <v>51</v>
      </c>
      <c r="B662" s="240" t="s">
        <v>21</v>
      </c>
      <c r="C662" s="241" t="s">
        <v>22</v>
      </c>
      <c r="D662" s="241" t="s">
        <v>23</v>
      </c>
      <c r="E662" s="242" t="s">
        <v>52</v>
      </c>
      <c r="F662" s="243"/>
      <c r="G662" s="244" t="s">
        <v>51</v>
      </c>
      <c r="H662" s="240" t="s">
        <v>53</v>
      </c>
      <c r="I662" s="544" t="s">
        <v>22</v>
      </c>
      <c r="J662" s="545"/>
      <c r="K662" s="546"/>
      <c r="L662" s="547" t="s">
        <v>23</v>
      </c>
      <c r="M662" s="548"/>
      <c r="N662" s="245" t="s">
        <v>52</v>
      </c>
      <c r="O662" s="69"/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  <c r="AA662" s="69"/>
      <c r="AB662" s="69"/>
      <c r="AC662" s="69"/>
      <c r="AD662" s="69"/>
      <c r="AE662" s="69"/>
      <c r="AF662" s="69"/>
      <c r="AG662" s="69"/>
      <c r="AH662" s="69"/>
      <c r="AI662" s="69"/>
      <c r="AJ662" s="69"/>
      <c r="AK662" s="69"/>
      <c r="AL662" s="69"/>
      <c r="AM662" s="69"/>
      <c r="AN662" s="69"/>
      <c r="AO662" s="69"/>
      <c r="AP662" s="69"/>
      <c r="AQ662" s="69"/>
      <c r="AR662" s="69"/>
      <c r="AS662" s="69"/>
      <c r="AT662" s="69"/>
      <c r="AU662" s="69"/>
      <c r="AV662" s="69"/>
      <c r="AW662" s="69"/>
      <c r="AX662" s="69"/>
      <c r="AY662" s="69"/>
      <c r="AZ662" s="69"/>
      <c r="BA662" s="69"/>
      <c r="BB662" s="69"/>
      <c r="BC662" s="69"/>
      <c r="BD662" s="69"/>
      <c r="BE662" s="69"/>
      <c r="BF662" s="69"/>
      <c r="BG662" s="69"/>
      <c r="BH662" s="69"/>
      <c r="BI662" s="69"/>
      <c r="BJ662" s="69"/>
      <c r="BK662" s="69"/>
      <c r="BL662" s="69"/>
      <c r="BM662" s="69"/>
      <c r="BN662" s="69"/>
      <c r="BO662" s="69"/>
      <c r="BP662" s="69"/>
      <c r="BQ662" s="69"/>
      <c r="BR662" s="69"/>
      <c r="BS662" s="69"/>
    </row>
    <row r="663" spans="1:71" ht="24" customHeight="1">
      <c r="A663" s="194" t="s">
        <v>54</v>
      </c>
      <c r="B663" s="223"/>
      <c r="C663" s="223"/>
      <c r="D663" s="223"/>
      <c r="E663" s="196"/>
      <c r="F663" s="246"/>
      <c r="G663" s="194" t="s">
        <v>54</v>
      </c>
      <c r="H663" s="223"/>
      <c r="I663" s="544"/>
      <c r="J663" s="545"/>
      <c r="K663" s="546"/>
      <c r="L663" s="547"/>
      <c r="M663" s="548"/>
      <c r="N663" s="247"/>
      <c r="O663" s="69"/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  <c r="AA663" s="69"/>
      <c r="AB663" s="69"/>
      <c r="AC663" s="69"/>
      <c r="AD663" s="69"/>
      <c r="AE663" s="69"/>
      <c r="AF663" s="69"/>
      <c r="AG663" s="69"/>
      <c r="AH663" s="69"/>
      <c r="AI663" s="69"/>
      <c r="AJ663" s="69"/>
      <c r="AK663" s="69"/>
      <c r="AL663" s="69"/>
      <c r="AM663" s="69"/>
      <c r="AN663" s="69"/>
      <c r="AO663" s="69"/>
      <c r="AP663" s="69"/>
      <c r="AQ663" s="69"/>
      <c r="AR663" s="69"/>
      <c r="AS663" s="69"/>
      <c r="AT663" s="69"/>
      <c r="AU663" s="69"/>
      <c r="AV663" s="69"/>
      <c r="AW663" s="69"/>
      <c r="AX663" s="69"/>
      <c r="AY663" s="69"/>
      <c r="AZ663" s="69"/>
      <c r="BA663" s="69"/>
      <c r="BB663" s="69"/>
      <c r="BC663" s="69"/>
      <c r="BD663" s="69"/>
      <c r="BE663" s="69"/>
      <c r="BF663" s="69"/>
      <c r="BG663" s="69"/>
      <c r="BH663" s="69"/>
      <c r="BI663" s="69"/>
      <c r="BJ663" s="69"/>
      <c r="BK663" s="69"/>
      <c r="BL663" s="69"/>
      <c r="BM663" s="69"/>
      <c r="BN663" s="69"/>
      <c r="BO663" s="69"/>
      <c r="BP663" s="69"/>
      <c r="BQ663" s="69"/>
      <c r="BR663" s="69"/>
      <c r="BS663" s="69"/>
    </row>
    <row r="664" spans="1:71" ht="24" customHeight="1">
      <c r="A664" s="194" t="s">
        <v>57</v>
      </c>
      <c r="B664" s="223"/>
      <c r="C664" s="223"/>
      <c r="D664" s="223"/>
      <c r="E664" s="196"/>
      <c r="F664" s="246"/>
      <c r="G664" s="194" t="s">
        <v>57</v>
      </c>
      <c r="H664" s="223"/>
      <c r="I664" s="544"/>
      <c r="J664" s="545"/>
      <c r="K664" s="546"/>
      <c r="L664" s="547"/>
      <c r="M664" s="548"/>
      <c r="N664" s="247"/>
      <c r="O664" s="69"/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  <c r="AA664" s="69"/>
      <c r="AB664" s="69"/>
      <c r="AC664" s="69"/>
      <c r="AD664" s="69"/>
      <c r="AE664" s="69"/>
      <c r="AF664" s="69"/>
      <c r="AG664" s="69"/>
      <c r="AH664" s="69"/>
      <c r="AI664" s="69"/>
      <c r="AJ664" s="69"/>
      <c r="AK664" s="69"/>
      <c r="AL664" s="69"/>
      <c r="AM664" s="69"/>
      <c r="AN664" s="69"/>
      <c r="AO664" s="69"/>
      <c r="AP664" s="69"/>
      <c r="AQ664" s="69"/>
      <c r="AR664" s="69"/>
      <c r="AS664" s="69"/>
      <c r="AT664" s="69"/>
      <c r="AU664" s="69"/>
      <c r="AV664" s="69"/>
      <c r="AW664" s="69"/>
      <c r="AX664" s="69"/>
      <c r="AY664" s="69"/>
      <c r="AZ664" s="69"/>
      <c r="BA664" s="69"/>
      <c r="BB664" s="69"/>
      <c r="BC664" s="69"/>
      <c r="BD664" s="69"/>
      <c r="BE664" s="69"/>
      <c r="BF664" s="69"/>
      <c r="BG664" s="69"/>
      <c r="BH664" s="69"/>
      <c r="BI664" s="69"/>
      <c r="BJ664" s="69"/>
      <c r="BK664" s="69"/>
      <c r="BL664" s="69"/>
      <c r="BM664" s="69"/>
      <c r="BN664" s="69"/>
      <c r="BO664" s="69"/>
      <c r="BP664" s="69"/>
      <c r="BQ664" s="69"/>
      <c r="BR664" s="69"/>
      <c r="BS664" s="69"/>
    </row>
    <row r="665" spans="1:71" ht="24" customHeight="1">
      <c r="A665" s="194" t="s">
        <v>59</v>
      </c>
      <c r="B665" s="223"/>
      <c r="C665" s="223"/>
      <c r="D665" s="223"/>
      <c r="E665" s="196"/>
      <c r="F665" s="246"/>
      <c r="G665" s="194" t="s">
        <v>59</v>
      </c>
      <c r="H665" s="223"/>
      <c r="I665" s="544"/>
      <c r="J665" s="545"/>
      <c r="K665" s="546"/>
      <c r="L665" s="547"/>
      <c r="M665" s="548"/>
      <c r="N665" s="247"/>
      <c r="O665" s="69"/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  <c r="AA665" s="69"/>
      <c r="AB665" s="69"/>
      <c r="AC665" s="69"/>
      <c r="AD665" s="69"/>
      <c r="AE665" s="69"/>
      <c r="AF665" s="69"/>
      <c r="AG665" s="69"/>
      <c r="AH665" s="69"/>
      <c r="AI665" s="69"/>
      <c r="AJ665" s="69"/>
      <c r="AK665" s="69"/>
      <c r="AL665" s="69"/>
      <c r="AM665" s="69"/>
      <c r="AN665" s="69"/>
      <c r="AO665" s="69"/>
      <c r="AP665" s="69"/>
      <c r="AQ665" s="69"/>
      <c r="AR665" s="69"/>
      <c r="AS665" s="69"/>
      <c r="AT665" s="69"/>
      <c r="AU665" s="69"/>
      <c r="AV665" s="69"/>
      <c r="AW665" s="69"/>
      <c r="AX665" s="69"/>
      <c r="AY665" s="69"/>
      <c r="AZ665" s="69"/>
      <c r="BA665" s="69"/>
      <c r="BB665" s="69"/>
      <c r="BC665" s="69"/>
      <c r="BD665" s="69"/>
      <c r="BE665" s="69"/>
      <c r="BF665" s="69"/>
      <c r="BG665" s="69"/>
      <c r="BH665" s="69"/>
      <c r="BI665" s="69"/>
      <c r="BJ665" s="69"/>
      <c r="BK665" s="69"/>
      <c r="BL665" s="69"/>
      <c r="BM665" s="69"/>
      <c r="BN665" s="69"/>
      <c r="BO665" s="69"/>
      <c r="BP665" s="69"/>
      <c r="BQ665" s="69"/>
      <c r="BR665" s="69"/>
      <c r="BS665" s="69"/>
    </row>
    <row r="666" spans="1:71" ht="24" customHeight="1">
      <c r="A666" s="194" t="s">
        <v>61</v>
      </c>
      <c r="B666" s="223"/>
      <c r="C666" s="223"/>
      <c r="D666" s="223"/>
      <c r="E666" s="196"/>
      <c r="F666" s="246"/>
      <c r="G666" s="194" t="s">
        <v>61</v>
      </c>
      <c r="H666" s="223"/>
      <c r="I666" s="544"/>
      <c r="J666" s="545"/>
      <c r="K666" s="546"/>
      <c r="L666" s="547"/>
      <c r="M666" s="548"/>
      <c r="N666" s="247"/>
      <c r="O666" s="69"/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  <c r="AA666" s="69"/>
      <c r="AB666" s="69"/>
      <c r="AC666" s="69"/>
      <c r="AD666" s="69"/>
      <c r="AE666" s="69"/>
      <c r="AF666" s="69"/>
      <c r="AG666" s="69"/>
      <c r="AH666" s="69"/>
      <c r="AI666" s="69"/>
      <c r="AJ666" s="69"/>
      <c r="AK666" s="69"/>
      <c r="AL666" s="69"/>
      <c r="AM666" s="69"/>
      <c r="AN666" s="69"/>
      <c r="AO666" s="69"/>
      <c r="AP666" s="69"/>
      <c r="AQ666" s="69"/>
      <c r="AR666" s="69"/>
      <c r="AS666" s="69"/>
      <c r="AT666" s="69"/>
      <c r="AU666" s="69"/>
      <c r="AV666" s="69"/>
      <c r="AW666" s="69"/>
      <c r="AX666" s="69"/>
      <c r="AY666" s="69"/>
      <c r="AZ666" s="69"/>
      <c r="BA666" s="69"/>
      <c r="BB666" s="69"/>
      <c r="BC666" s="69"/>
      <c r="BD666" s="69"/>
      <c r="BE666" s="69"/>
      <c r="BF666" s="69"/>
      <c r="BG666" s="69"/>
      <c r="BH666" s="69"/>
      <c r="BI666" s="69"/>
      <c r="BJ666" s="69"/>
      <c r="BK666" s="69"/>
      <c r="BL666" s="69"/>
      <c r="BM666" s="69"/>
      <c r="BN666" s="69"/>
      <c r="BO666" s="69"/>
      <c r="BP666" s="69"/>
      <c r="BQ666" s="69"/>
      <c r="BR666" s="69"/>
      <c r="BS666" s="69"/>
    </row>
    <row r="667" spans="1:71" ht="24" customHeight="1">
      <c r="A667" s="194" t="s">
        <v>62</v>
      </c>
      <c r="B667" s="223"/>
      <c r="C667" s="223"/>
      <c r="D667" s="223"/>
      <c r="E667" s="196"/>
      <c r="F667" s="246"/>
      <c r="G667" s="194" t="s">
        <v>62</v>
      </c>
      <c r="H667" s="223"/>
      <c r="I667" s="544"/>
      <c r="J667" s="545"/>
      <c r="K667" s="546"/>
      <c r="L667" s="547"/>
      <c r="M667" s="548"/>
      <c r="N667" s="247"/>
      <c r="O667" s="69"/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  <c r="AA667" s="69"/>
      <c r="AB667" s="69"/>
      <c r="AC667" s="69"/>
      <c r="AD667" s="69"/>
      <c r="AE667" s="69"/>
      <c r="AF667" s="69"/>
      <c r="AG667" s="69"/>
      <c r="AH667" s="69"/>
      <c r="AI667" s="69"/>
      <c r="AJ667" s="69"/>
      <c r="AK667" s="69"/>
      <c r="AL667" s="69"/>
      <c r="AM667" s="69"/>
      <c r="AN667" s="69"/>
      <c r="AO667" s="69"/>
      <c r="AP667" s="69"/>
      <c r="AQ667" s="69"/>
      <c r="AR667" s="69"/>
      <c r="AS667" s="69"/>
      <c r="AT667" s="69"/>
      <c r="AU667" s="69"/>
      <c r="AV667" s="69"/>
      <c r="AW667" s="69"/>
      <c r="AX667" s="69"/>
      <c r="AY667" s="69"/>
      <c r="AZ667" s="69"/>
      <c r="BA667" s="69"/>
      <c r="BB667" s="69"/>
      <c r="BC667" s="69"/>
      <c r="BD667" s="69"/>
      <c r="BE667" s="69"/>
      <c r="BF667" s="69"/>
      <c r="BG667" s="69"/>
      <c r="BH667" s="69"/>
      <c r="BI667" s="69"/>
      <c r="BJ667" s="69"/>
      <c r="BK667" s="69"/>
      <c r="BL667" s="69"/>
      <c r="BM667" s="69"/>
      <c r="BN667" s="69"/>
      <c r="BO667" s="69"/>
      <c r="BP667" s="69"/>
      <c r="BQ667" s="69"/>
      <c r="BR667" s="69"/>
      <c r="BS667" s="69"/>
    </row>
    <row r="668" spans="1:71" ht="24" customHeight="1">
      <c r="A668" s="194" t="s">
        <v>63</v>
      </c>
      <c r="B668" s="223"/>
      <c r="C668" s="223"/>
      <c r="D668" s="223"/>
      <c r="E668" s="196"/>
      <c r="F668" s="246"/>
      <c r="G668" s="194" t="s">
        <v>63</v>
      </c>
      <c r="H668" s="223"/>
      <c r="I668" s="544"/>
      <c r="J668" s="545"/>
      <c r="K668" s="546"/>
      <c r="L668" s="547"/>
      <c r="M668" s="548"/>
      <c r="N668" s="247"/>
      <c r="O668" s="69"/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  <c r="AA668" s="69"/>
      <c r="AB668" s="69"/>
      <c r="AC668" s="69"/>
      <c r="AD668" s="69"/>
      <c r="AE668" s="69"/>
      <c r="AF668" s="69"/>
      <c r="AG668" s="69"/>
      <c r="AH668" s="69"/>
      <c r="AI668" s="69"/>
      <c r="AJ668" s="69"/>
      <c r="AK668" s="69"/>
      <c r="AL668" s="69"/>
      <c r="AM668" s="69"/>
      <c r="AN668" s="69"/>
      <c r="AO668" s="69"/>
      <c r="AP668" s="69"/>
      <c r="AQ668" s="69"/>
      <c r="AR668" s="69"/>
      <c r="AS668" s="69"/>
      <c r="AT668" s="69"/>
      <c r="AU668" s="69"/>
      <c r="AV668" s="69"/>
      <c r="AW668" s="69"/>
      <c r="AX668" s="69"/>
      <c r="AY668" s="69"/>
      <c r="AZ668" s="69"/>
      <c r="BA668" s="69"/>
      <c r="BB668" s="69"/>
      <c r="BC668" s="69"/>
      <c r="BD668" s="69"/>
      <c r="BE668" s="69"/>
      <c r="BF668" s="69"/>
      <c r="BG668" s="69"/>
      <c r="BH668" s="69"/>
      <c r="BI668" s="69"/>
      <c r="BJ668" s="69"/>
      <c r="BK668" s="69"/>
      <c r="BL668" s="69"/>
      <c r="BM668" s="69"/>
      <c r="BN668" s="69"/>
      <c r="BO668" s="69"/>
      <c r="BP668" s="69"/>
      <c r="BQ668" s="69"/>
      <c r="BR668" s="69"/>
      <c r="BS668" s="69"/>
    </row>
    <row r="669" spans="1:71" ht="24" customHeight="1">
      <c r="A669" s="194" t="s">
        <v>64</v>
      </c>
      <c r="B669" s="223"/>
      <c r="C669" s="223"/>
      <c r="D669" s="223"/>
      <c r="E669" s="196"/>
      <c r="F669" s="246"/>
      <c r="G669" s="194" t="s">
        <v>64</v>
      </c>
      <c r="H669" s="223"/>
      <c r="I669" s="544"/>
      <c r="J669" s="545"/>
      <c r="K669" s="546"/>
      <c r="L669" s="547"/>
      <c r="M669" s="548"/>
      <c r="N669" s="247"/>
      <c r="O669" s="69"/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  <c r="AA669" s="69"/>
      <c r="AB669" s="69"/>
      <c r="AC669" s="69"/>
      <c r="AD669" s="69"/>
      <c r="AE669" s="69"/>
      <c r="AF669" s="69"/>
      <c r="AG669" s="69"/>
      <c r="AH669" s="69"/>
      <c r="AI669" s="69"/>
      <c r="AJ669" s="69"/>
      <c r="AK669" s="69"/>
      <c r="AL669" s="69"/>
      <c r="AM669" s="69"/>
      <c r="AN669" s="69"/>
      <c r="AO669" s="69"/>
      <c r="AP669" s="69"/>
      <c r="AQ669" s="69"/>
      <c r="AR669" s="69"/>
      <c r="AS669" s="69"/>
      <c r="AT669" s="69"/>
      <c r="AU669" s="69"/>
      <c r="AV669" s="69"/>
      <c r="AW669" s="69"/>
      <c r="AX669" s="69"/>
      <c r="AY669" s="69"/>
      <c r="AZ669" s="69"/>
      <c r="BA669" s="69"/>
      <c r="BB669" s="69"/>
      <c r="BC669" s="69"/>
      <c r="BD669" s="69"/>
      <c r="BE669" s="69"/>
      <c r="BF669" s="69"/>
      <c r="BG669" s="69"/>
      <c r="BH669" s="69"/>
      <c r="BI669" s="69"/>
      <c r="BJ669" s="69"/>
      <c r="BK669" s="69"/>
      <c r="BL669" s="69"/>
      <c r="BM669" s="69"/>
      <c r="BN669" s="69"/>
      <c r="BO669" s="69"/>
      <c r="BP669" s="69"/>
      <c r="BQ669" s="69"/>
      <c r="BR669" s="69"/>
      <c r="BS669" s="69"/>
    </row>
    <row r="670" spans="1:71" ht="24" customHeight="1" thickBot="1">
      <c r="A670" s="195" t="s">
        <v>65</v>
      </c>
      <c r="B670" s="234"/>
      <c r="C670" s="234"/>
      <c r="D670" s="234"/>
      <c r="E670" s="249"/>
      <c r="F670" s="246"/>
      <c r="G670" s="195" t="s">
        <v>65</v>
      </c>
      <c r="H670" s="234"/>
      <c r="I670" s="549"/>
      <c r="J670" s="550"/>
      <c r="K670" s="551"/>
      <c r="L670" s="552"/>
      <c r="M670" s="553"/>
      <c r="N670" s="250"/>
      <c r="O670" s="69"/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  <c r="AA670" s="69"/>
      <c r="AB670" s="69"/>
      <c r="AC670" s="69"/>
      <c r="AD670" s="69"/>
      <c r="AE670" s="69"/>
      <c r="AF670" s="69"/>
      <c r="AG670" s="69"/>
      <c r="AH670" s="69"/>
      <c r="AI670" s="69"/>
      <c r="AJ670" s="69"/>
      <c r="AK670" s="69"/>
      <c r="AL670" s="69"/>
      <c r="AM670" s="69"/>
      <c r="AN670" s="69"/>
      <c r="AO670" s="69"/>
      <c r="AP670" s="69"/>
      <c r="AQ670" s="69"/>
      <c r="AR670" s="69"/>
      <c r="AS670" s="69"/>
      <c r="AT670" s="69"/>
      <c r="AU670" s="69"/>
      <c r="AV670" s="69"/>
      <c r="AW670" s="69"/>
      <c r="AX670" s="69"/>
      <c r="AY670" s="69"/>
      <c r="AZ670" s="69"/>
      <c r="BA670" s="69"/>
      <c r="BB670" s="69"/>
      <c r="BC670" s="69"/>
      <c r="BD670" s="69"/>
      <c r="BE670" s="69"/>
      <c r="BF670" s="69"/>
      <c r="BG670" s="69"/>
      <c r="BH670" s="69"/>
      <c r="BI670" s="69"/>
      <c r="BJ670" s="69"/>
      <c r="BK670" s="69"/>
      <c r="BL670" s="69"/>
      <c r="BM670" s="69"/>
      <c r="BN670" s="69"/>
      <c r="BO670" s="69"/>
      <c r="BP670" s="69"/>
      <c r="BQ670" s="69"/>
      <c r="BR670" s="69"/>
      <c r="BS670" s="69"/>
    </row>
    <row r="671" spans="1:71" ht="24" customHeight="1">
      <c r="A671" s="69"/>
      <c r="B671" s="69"/>
      <c r="C671" s="69"/>
      <c r="D671" s="69"/>
      <c r="E671" s="69"/>
      <c r="F671" s="76"/>
      <c r="G671" s="69"/>
      <c r="H671" s="69"/>
      <c r="I671" s="69"/>
      <c r="J671" s="69"/>
      <c r="K671" s="69"/>
      <c r="L671" s="69"/>
      <c r="M671" s="69"/>
      <c r="N671" s="69"/>
      <c r="O671" s="69"/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  <c r="AA671" s="69"/>
      <c r="AB671" s="69"/>
      <c r="AC671" s="69"/>
      <c r="AD671" s="69"/>
      <c r="AE671" s="69"/>
      <c r="AF671" s="69"/>
      <c r="AG671" s="69"/>
      <c r="AH671" s="69"/>
      <c r="AI671" s="69"/>
      <c r="AJ671" s="69"/>
      <c r="AK671" s="69"/>
      <c r="AL671" s="69"/>
      <c r="AM671" s="69"/>
      <c r="AN671" s="69"/>
      <c r="AO671" s="69"/>
      <c r="AP671" s="69"/>
      <c r="AQ671" s="69"/>
      <c r="AR671" s="69"/>
      <c r="AS671" s="69"/>
      <c r="AT671" s="69"/>
      <c r="AU671" s="69"/>
      <c r="AV671" s="69"/>
      <c r="AW671" s="69"/>
      <c r="AX671" s="69"/>
      <c r="AY671" s="69"/>
      <c r="AZ671" s="69"/>
      <c r="BA671" s="69"/>
      <c r="BB671" s="69"/>
      <c r="BC671" s="69"/>
      <c r="BD671" s="69"/>
      <c r="BE671" s="69"/>
      <c r="BF671" s="69"/>
      <c r="BG671" s="69"/>
      <c r="BH671" s="69"/>
      <c r="BI671" s="69"/>
      <c r="BJ671" s="69"/>
      <c r="BK671" s="69"/>
      <c r="BL671" s="69"/>
      <c r="BM671" s="69"/>
      <c r="BN671" s="69"/>
      <c r="BO671" s="69"/>
      <c r="BP671" s="69"/>
      <c r="BQ671" s="69"/>
      <c r="BR671" s="69"/>
      <c r="BS671" s="69"/>
    </row>
    <row r="672" spans="1:71" ht="24" customHeight="1">
      <c r="A672" s="196" t="s">
        <v>66</v>
      </c>
      <c r="B672" s="252"/>
      <c r="C672" s="196" t="s">
        <v>67</v>
      </c>
      <c r="D672" s="253"/>
      <c r="E672" s="253"/>
      <c r="F672" s="253"/>
      <c r="G672" s="253"/>
      <c r="H672" s="254"/>
      <c r="I672" s="223" t="s">
        <v>68</v>
      </c>
      <c r="J672" s="196" t="s">
        <v>69</v>
      </c>
      <c r="K672" s="252"/>
      <c r="L672" s="253"/>
      <c r="M672" s="253"/>
      <c r="N672" s="254"/>
      <c r="O672" s="69"/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  <c r="AA672" s="69"/>
      <c r="AB672" s="69"/>
      <c r="AC672" s="69"/>
      <c r="AD672" s="69"/>
      <c r="AE672" s="69"/>
      <c r="AF672" s="69"/>
      <c r="AG672" s="69"/>
      <c r="AH672" s="69"/>
      <c r="AI672" s="69"/>
      <c r="AJ672" s="69"/>
      <c r="AK672" s="69"/>
      <c r="AL672" s="69"/>
      <c r="AM672" s="69"/>
      <c r="AN672" s="69"/>
      <c r="AO672" s="69"/>
      <c r="AP672" s="69"/>
      <c r="AQ672" s="69"/>
      <c r="AR672" s="69"/>
      <c r="AS672" s="69"/>
      <c r="AT672" s="69"/>
      <c r="AU672" s="69"/>
      <c r="AV672" s="69"/>
      <c r="AW672" s="69"/>
      <c r="AX672" s="69"/>
      <c r="AY672" s="69"/>
      <c r="AZ672" s="69"/>
      <c r="BA672" s="69"/>
      <c r="BB672" s="69"/>
      <c r="BC672" s="69"/>
      <c r="BD672" s="69"/>
      <c r="BE672" s="69"/>
      <c r="BF672" s="69"/>
      <c r="BG672" s="69"/>
      <c r="BH672" s="69"/>
      <c r="BI672" s="69"/>
      <c r="BJ672" s="69"/>
      <c r="BK672" s="69"/>
      <c r="BL672" s="69"/>
      <c r="BM672" s="69"/>
      <c r="BN672" s="69"/>
      <c r="BO672" s="69"/>
      <c r="BP672" s="69"/>
      <c r="BQ672" s="69"/>
      <c r="BR672" s="69"/>
      <c r="BS672" s="69"/>
    </row>
    <row r="673" spans="1:71" ht="24" customHeight="1">
      <c r="A673" s="69"/>
      <c r="B673" s="69"/>
      <c r="C673" s="69"/>
      <c r="D673" s="69"/>
      <c r="E673" s="69"/>
      <c r="F673" s="69"/>
      <c r="G673" s="69"/>
      <c r="H673" s="69"/>
      <c r="I673" s="69"/>
      <c r="J673" s="69"/>
      <c r="K673" s="69"/>
      <c r="L673" s="69"/>
      <c r="M673" s="69"/>
      <c r="N673" s="69"/>
      <c r="O673" s="69"/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  <c r="AA673" s="69"/>
      <c r="AB673" s="69"/>
      <c r="AC673" s="69"/>
      <c r="AD673" s="69"/>
      <c r="AE673" s="69"/>
      <c r="AF673" s="69"/>
      <c r="AG673" s="69"/>
      <c r="AH673" s="69"/>
      <c r="AI673" s="69"/>
      <c r="AJ673" s="69"/>
      <c r="AK673" s="69"/>
      <c r="AL673" s="69"/>
      <c r="AM673" s="69"/>
      <c r="AN673" s="69"/>
      <c r="AO673" s="69"/>
      <c r="AP673" s="69"/>
      <c r="AQ673" s="69"/>
      <c r="AR673" s="69"/>
      <c r="AS673" s="69"/>
      <c r="AT673" s="69"/>
      <c r="AU673" s="69"/>
      <c r="AV673" s="69"/>
      <c r="AW673" s="69"/>
      <c r="AX673" s="69"/>
      <c r="AY673" s="69"/>
      <c r="AZ673" s="69"/>
      <c r="BA673" s="69"/>
      <c r="BB673" s="69"/>
      <c r="BC673" s="69"/>
      <c r="BD673" s="69"/>
      <c r="BE673" s="69"/>
      <c r="BF673" s="69"/>
      <c r="BG673" s="69"/>
      <c r="BH673" s="69"/>
      <c r="BI673" s="69"/>
      <c r="BJ673" s="69"/>
      <c r="BK673" s="69"/>
      <c r="BL673" s="69"/>
      <c r="BM673" s="69"/>
      <c r="BN673" s="69"/>
      <c r="BO673" s="69"/>
      <c r="BP673" s="69"/>
      <c r="BQ673" s="69"/>
      <c r="BR673" s="69"/>
      <c r="BS673" s="69"/>
    </row>
    <row r="674" spans="1:71" ht="24" customHeight="1">
      <c r="A674" s="69"/>
      <c r="B674" s="69"/>
      <c r="C674" s="69"/>
      <c r="D674" s="69"/>
      <c r="E674" s="69"/>
      <c r="F674" s="69"/>
      <c r="G674" s="69"/>
      <c r="H674" s="69"/>
      <c r="I674" s="69"/>
      <c r="J674" s="69"/>
      <c r="K674" s="69"/>
      <c r="L674" s="69"/>
      <c r="M674" s="69"/>
      <c r="N674" s="69"/>
      <c r="O674" s="69"/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  <c r="AA674" s="69"/>
      <c r="AB674" s="69"/>
      <c r="AC674" s="69"/>
      <c r="AD674" s="69"/>
      <c r="AE674" s="69"/>
      <c r="AF674" s="69"/>
      <c r="AG674" s="69"/>
      <c r="AH674" s="69"/>
      <c r="AI674" s="69"/>
      <c r="AJ674" s="69"/>
      <c r="AK674" s="69"/>
      <c r="AL674" s="69"/>
      <c r="AM674" s="69"/>
      <c r="AN674" s="69"/>
      <c r="AO674" s="69"/>
      <c r="AP674" s="69"/>
      <c r="AQ674" s="69"/>
      <c r="AR674" s="69"/>
      <c r="AS674" s="69"/>
      <c r="AT674" s="69"/>
      <c r="AU674" s="69"/>
      <c r="AV674" s="69"/>
      <c r="AW674" s="69"/>
      <c r="AX674" s="69"/>
      <c r="AY674" s="69"/>
      <c r="AZ674" s="69"/>
      <c r="BA674" s="69"/>
      <c r="BB674" s="69"/>
      <c r="BC674" s="69"/>
      <c r="BD674" s="69"/>
      <c r="BE674" s="69"/>
      <c r="BF674" s="69"/>
      <c r="BG674" s="69"/>
      <c r="BH674" s="69"/>
      <c r="BI674" s="69"/>
      <c r="BJ674" s="69"/>
      <c r="BK674" s="69"/>
      <c r="BL674" s="69"/>
      <c r="BM674" s="69"/>
      <c r="BN674" s="69"/>
      <c r="BO674" s="69"/>
      <c r="BP674" s="69"/>
      <c r="BQ674" s="69"/>
      <c r="BR674" s="69"/>
      <c r="BS674" s="69"/>
    </row>
    <row r="675" spans="1:71" ht="24" customHeight="1">
      <c r="A675" s="69">
        <v>31</v>
      </c>
      <c r="B675" s="69"/>
      <c r="C675" s="69"/>
      <c r="D675" s="69"/>
      <c r="E675" s="69"/>
      <c r="F675" s="69"/>
      <c r="G675" s="69"/>
      <c r="H675" s="69"/>
      <c r="I675" s="69"/>
      <c r="J675" s="69"/>
      <c r="K675" s="69"/>
      <c r="L675" s="69"/>
      <c r="M675" s="69"/>
      <c r="N675" s="69"/>
      <c r="O675" s="69"/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  <c r="AA675" s="69"/>
      <c r="AB675" s="69"/>
      <c r="AC675" s="69"/>
      <c r="AD675" s="69"/>
      <c r="AE675" s="69"/>
      <c r="AF675" s="69"/>
      <c r="AG675" s="69"/>
      <c r="AH675" s="69"/>
      <c r="AI675" s="69"/>
      <c r="AJ675" s="69"/>
      <c r="AK675" s="69"/>
      <c r="AL675" s="69"/>
      <c r="AM675" s="69"/>
      <c r="AN675" s="69"/>
      <c r="AO675" s="69"/>
      <c r="AP675" s="69"/>
      <c r="AQ675" s="69"/>
      <c r="AR675" s="69"/>
      <c r="AS675" s="69"/>
      <c r="AT675" s="69"/>
      <c r="AU675" s="69"/>
      <c r="AV675" s="69"/>
      <c r="AW675" s="69"/>
      <c r="AX675" s="69"/>
      <c r="AY675" s="69"/>
      <c r="AZ675" s="69"/>
      <c r="BA675" s="69"/>
      <c r="BB675" s="69"/>
      <c r="BC675" s="69"/>
      <c r="BD675" s="69"/>
      <c r="BE675" s="69"/>
      <c r="BF675" s="69"/>
      <c r="BG675" s="69"/>
      <c r="BH675" s="69"/>
      <c r="BI675" s="69"/>
      <c r="BJ675" s="69"/>
      <c r="BK675" s="69"/>
      <c r="BL675" s="69"/>
      <c r="BM675" s="69"/>
      <c r="BN675" s="69"/>
      <c r="BO675" s="69"/>
      <c r="BP675" s="69"/>
      <c r="BQ675" s="69"/>
      <c r="BR675" s="69"/>
      <c r="BS675" s="69"/>
    </row>
    <row r="676" spans="1:14" ht="24" customHeight="1">
      <c r="A676" s="184" t="s">
        <v>0</v>
      </c>
      <c r="B676" s="201"/>
      <c r="C676" s="202"/>
      <c r="D676" s="203" t="s">
        <v>1</v>
      </c>
      <c r="E676" s="204">
        <f>VLOOKUP($A$675,$V$37:$AS$44,4)</f>
        <v>15.25</v>
      </c>
      <c r="F676" s="205"/>
      <c r="G676" s="206" t="s">
        <v>2</v>
      </c>
      <c r="H676" s="201" t="str">
        <f>Teamsetup!$B$19</f>
        <v>-</v>
      </c>
      <c r="I676" s="201"/>
      <c r="J676" s="202"/>
      <c r="K676" s="207" t="s">
        <v>3</v>
      </c>
      <c r="L676" s="208"/>
      <c r="M676" s="208"/>
      <c r="N676" s="209"/>
    </row>
    <row r="677" spans="1:14" ht="24" customHeight="1" thickBot="1">
      <c r="A677" s="185" t="s">
        <v>4</v>
      </c>
      <c r="B677" s="447"/>
      <c r="C677" s="211" t="str">
        <f>VLOOKUP($A$675,$V$37:$AS$44,2)</f>
        <v>Discus</v>
      </c>
      <c r="D677" s="211" t="str">
        <f>VLOOKUP($A$675,$V$37:$AS$44,3)</f>
        <v>U13G/U13B (see notes)</v>
      </c>
      <c r="E677" s="205"/>
      <c r="F677" s="205" t="s">
        <v>5</v>
      </c>
      <c r="G677" s="565" t="str">
        <f>Teamsetup!$D$19</f>
        <v>-</v>
      </c>
      <c r="H677" s="566"/>
      <c r="I677" s="205"/>
      <c r="J677" s="213" t="s">
        <v>6</v>
      </c>
      <c r="K677" s="214"/>
      <c r="L677" s="215"/>
      <c r="M677" s="554" t="str">
        <f>IF(Teamsetup!$C$13=6,VLOOKUP($A$675,$V$4:$AQ$39,6),IF(Teamsetup!$C$13&lt;&gt;6,VLOOKUP($A$675,$V$4:$AQ$39,7)))</f>
        <v>-</v>
      </c>
      <c r="N677" s="555" t="str">
        <f>IF($Q$6=6,VLOOKUP($A$1,$V$4:$AQ$39,6),IF($Q$6&lt;&gt;6,VLOOKUP($A$1,$V$4:$AQ$39,7)))</f>
        <v>-</v>
      </c>
    </row>
    <row r="678" spans="1:14" ht="24" customHeight="1">
      <c r="A678" s="186"/>
      <c r="B678" s="216"/>
      <c r="C678" s="217" t="s">
        <v>11</v>
      </c>
      <c r="D678" s="211" t="str">
        <f>VLOOKUP($A$675,$V$37:$AS$44,5)</f>
        <v>1kg/750g</v>
      </c>
      <c r="E678" s="556" t="s">
        <v>12</v>
      </c>
      <c r="F678" s="557"/>
      <c r="G678" s="556" t="s">
        <v>13</v>
      </c>
      <c r="H678" s="557"/>
      <c r="I678" s="556" t="s">
        <v>14</v>
      </c>
      <c r="J678" s="557"/>
      <c r="K678" s="558" t="s">
        <v>15</v>
      </c>
      <c r="L678" s="559"/>
      <c r="M678" s="560" t="s">
        <v>16</v>
      </c>
      <c r="N678" s="542" t="s">
        <v>17</v>
      </c>
    </row>
    <row r="679" spans="1:14" ht="24" customHeight="1">
      <c r="A679" s="187"/>
      <c r="B679" s="219" t="s">
        <v>21</v>
      </c>
      <c r="C679" s="262" t="str">
        <f>VLOOKUP($A$675,$V$37:$AT$44,24)</f>
        <v>Under 13 Boys</v>
      </c>
      <c r="D679" s="220" t="s">
        <v>23</v>
      </c>
      <c r="E679" s="562" t="s">
        <v>24</v>
      </c>
      <c r="F679" s="563"/>
      <c r="G679" s="562" t="s">
        <v>24</v>
      </c>
      <c r="H679" s="563"/>
      <c r="I679" s="562" t="s">
        <v>24</v>
      </c>
      <c r="J679" s="563"/>
      <c r="K679" s="562" t="s">
        <v>24</v>
      </c>
      <c r="L679" s="563"/>
      <c r="M679" s="561"/>
      <c r="N679" s="543"/>
    </row>
    <row r="680" spans="1:14" ht="24" customHeight="1">
      <c r="A680" s="188">
        <v>1</v>
      </c>
      <c r="B680" s="205" t="str">
        <f>VLOOKUP($A$675,$V$37:$AS$44,8)</f>
        <v>-</v>
      </c>
      <c r="C680" s="221"/>
      <c r="D680" s="221" t="str">
        <f>VLOOKUP($A$675,$V$37:$AS$44,16)</f>
        <v>-</v>
      </c>
      <c r="E680" s="450"/>
      <c r="F680" s="450"/>
      <c r="G680" s="450"/>
      <c r="H680" s="450"/>
      <c r="I680" s="450"/>
      <c r="J680" s="450"/>
      <c r="K680" s="450"/>
      <c r="L680" s="450"/>
      <c r="M680" s="450"/>
      <c r="N680" s="451"/>
    </row>
    <row r="681" spans="1:14" ht="24" customHeight="1">
      <c r="A681" s="188">
        <v>2</v>
      </c>
      <c r="B681" s="205" t="str">
        <f>VLOOKUP($A$675,$V$37:$AS$44,9)</f>
        <v>-</v>
      </c>
      <c r="C681" s="221"/>
      <c r="D681" s="205" t="str">
        <f>VLOOKUP($A$675,$V$37:$AS$44,17)</f>
        <v>-</v>
      </c>
      <c r="E681" s="450"/>
      <c r="F681" s="450"/>
      <c r="G681" s="450"/>
      <c r="H681" s="450"/>
      <c r="I681" s="450"/>
      <c r="J681" s="450"/>
      <c r="K681" s="450"/>
      <c r="L681" s="450"/>
      <c r="M681" s="450"/>
      <c r="N681" s="451"/>
    </row>
    <row r="682" spans="1:14" ht="24" customHeight="1">
      <c r="A682" s="188">
        <v>3</v>
      </c>
      <c r="B682" s="205" t="str">
        <f>VLOOKUP($A$675,$V$37:$AS$44,10)</f>
        <v>-</v>
      </c>
      <c r="C682" s="221"/>
      <c r="D682" s="205" t="str">
        <f>VLOOKUP($A$675,$V$37:$AS$44,18)</f>
        <v>-</v>
      </c>
      <c r="E682" s="450"/>
      <c r="F682" s="450"/>
      <c r="G682" s="450"/>
      <c r="H682" s="450"/>
      <c r="I682" s="450"/>
      <c r="J682" s="450"/>
      <c r="K682" s="450"/>
      <c r="L682" s="450"/>
      <c r="M682" s="450"/>
      <c r="N682" s="451"/>
    </row>
    <row r="683" spans="1:14" ht="24" customHeight="1">
      <c r="A683" s="188">
        <v>4</v>
      </c>
      <c r="B683" s="205" t="str">
        <f>VLOOKUP($A$675,$V$37:$AS$44,11)</f>
        <v>-</v>
      </c>
      <c r="C683" s="221"/>
      <c r="D683" s="205" t="str">
        <f>VLOOKUP($A$675,$V$37:$AS$44,19)</f>
        <v>-</v>
      </c>
      <c r="E683" s="450"/>
      <c r="F683" s="450"/>
      <c r="G683" s="450"/>
      <c r="H683" s="450"/>
      <c r="I683" s="450"/>
      <c r="J683" s="450"/>
      <c r="K683" s="450"/>
      <c r="L683" s="450"/>
      <c r="M683" s="450"/>
      <c r="N683" s="451"/>
    </row>
    <row r="684" spans="1:14" ht="24" customHeight="1">
      <c r="A684" s="188">
        <v>5</v>
      </c>
      <c r="B684" s="205" t="str">
        <f>VLOOKUP($A$675,$V$37:$AS$44,12)</f>
        <v>-</v>
      </c>
      <c r="C684" s="221"/>
      <c r="D684" s="205" t="str">
        <f>VLOOKUP($A$675,$V$37:$AS$44,20)</f>
        <v>-</v>
      </c>
      <c r="E684" s="450"/>
      <c r="F684" s="450"/>
      <c r="G684" s="450"/>
      <c r="H684" s="450"/>
      <c r="I684" s="450"/>
      <c r="J684" s="450"/>
      <c r="K684" s="450"/>
      <c r="L684" s="450"/>
      <c r="M684" s="450"/>
      <c r="N684" s="451"/>
    </row>
    <row r="685" spans="1:14" ht="24" customHeight="1">
      <c r="A685" s="188">
        <v>6</v>
      </c>
      <c r="B685" s="205" t="str">
        <f>VLOOKUP($A$675,$V$37:$AS$44,13)</f>
        <v>-</v>
      </c>
      <c r="C685" s="221"/>
      <c r="D685" s="205" t="str">
        <f>VLOOKUP($A$675,$V$37:$AS$44,21)</f>
        <v>-</v>
      </c>
      <c r="E685" s="450"/>
      <c r="F685" s="450"/>
      <c r="G685" s="450"/>
      <c r="H685" s="450"/>
      <c r="I685" s="450"/>
      <c r="J685" s="450"/>
      <c r="K685" s="450"/>
      <c r="L685" s="450"/>
      <c r="M685" s="450"/>
      <c r="N685" s="451"/>
    </row>
    <row r="686" spans="1:14" ht="24" customHeight="1">
      <c r="A686" s="188">
        <v>7</v>
      </c>
      <c r="B686" s="205" t="str">
        <f>VLOOKUP($A$675,$V$37:$AS$44,14)</f>
        <v>-</v>
      </c>
      <c r="C686" s="221"/>
      <c r="D686" s="205" t="str">
        <f>VLOOKUP($A$675,$V$37:$AS$44,22)</f>
        <v>-</v>
      </c>
      <c r="E686" s="450"/>
      <c r="F686" s="450"/>
      <c r="G686" s="450"/>
      <c r="H686" s="450"/>
      <c r="I686" s="450"/>
      <c r="J686" s="450"/>
      <c r="K686" s="450"/>
      <c r="L686" s="450"/>
      <c r="M686" s="450"/>
      <c r="N686" s="451"/>
    </row>
    <row r="687" spans="1:14" ht="24" customHeight="1">
      <c r="A687" s="188">
        <v>8</v>
      </c>
      <c r="B687" s="205" t="str">
        <f>VLOOKUP($A$675,$V$37:$AS$44,15)</f>
        <v>-</v>
      </c>
      <c r="C687" s="221"/>
      <c r="D687" s="222" t="str">
        <f>VLOOKUP($A$675,$V$37:$AS$44,23)</f>
        <v>-</v>
      </c>
      <c r="E687" s="450"/>
      <c r="F687" s="450"/>
      <c r="G687" s="450"/>
      <c r="H687" s="450"/>
      <c r="I687" s="450"/>
      <c r="J687" s="450"/>
      <c r="K687" s="450"/>
      <c r="L687" s="450"/>
      <c r="M687" s="450"/>
      <c r="N687" s="451"/>
    </row>
    <row r="688" spans="1:14" ht="24" customHeight="1">
      <c r="A688" s="188">
        <v>9</v>
      </c>
      <c r="B688" s="205"/>
      <c r="C688" s="221"/>
      <c r="D688" s="222"/>
      <c r="E688" s="450"/>
      <c r="F688" s="450"/>
      <c r="G688" s="450"/>
      <c r="H688" s="450"/>
      <c r="I688" s="450"/>
      <c r="J688" s="450"/>
      <c r="K688" s="450"/>
      <c r="L688" s="450"/>
      <c r="M688" s="450"/>
      <c r="N688" s="451"/>
    </row>
    <row r="689" spans="1:14" s="363" customFormat="1" ht="24" customHeight="1">
      <c r="A689" s="188">
        <v>10</v>
      </c>
      <c r="B689" s="205"/>
      <c r="C689" s="221"/>
      <c r="D689" s="222"/>
      <c r="E689" s="450"/>
      <c r="F689" s="450"/>
      <c r="G689" s="450"/>
      <c r="H689" s="450"/>
      <c r="I689" s="450"/>
      <c r="J689" s="450"/>
      <c r="K689" s="450"/>
      <c r="L689" s="450"/>
      <c r="M689" s="450"/>
      <c r="N689" s="451"/>
    </row>
    <row r="690" spans="1:14" s="363" customFormat="1" ht="24" customHeight="1">
      <c r="A690" s="188">
        <v>11</v>
      </c>
      <c r="B690" s="205"/>
      <c r="C690" s="221"/>
      <c r="D690" s="222"/>
      <c r="E690" s="450"/>
      <c r="F690" s="450"/>
      <c r="G690" s="450"/>
      <c r="H690" s="450"/>
      <c r="I690" s="450"/>
      <c r="J690" s="450"/>
      <c r="K690" s="450"/>
      <c r="L690" s="450"/>
      <c r="M690" s="450"/>
      <c r="N690" s="451"/>
    </row>
    <row r="691" spans="1:14" s="363" customFormat="1" ht="24" customHeight="1">
      <c r="A691" s="188">
        <v>12</v>
      </c>
      <c r="B691" s="205"/>
      <c r="C691" s="221"/>
      <c r="D691" s="222"/>
      <c r="E691" s="450"/>
      <c r="F691" s="450"/>
      <c r="G691" s="450"/>
      <c r="H691" s="450"/>
      <c r="I691" s="450"/>
      <c r="J691" s="450"/>
      <c r="K691" s="450"/>
      <c r="L691" s="450"/>
      <c r="M691" s="450"/>
      <c r="N691" s="451"/>
    </row>
    <row r="692" spans="1:14" ht="24" customHeight="1">
      <c r="A692" s="188">
        <v>13</v>
      </c>
      <c r="B692" s="205"/>
      <c r="C692" s="264" t="str">
        <f>VLOOKUP($A$675,$V$37:$AT$44,25)</f>
        <v>Under 13 Girls</v>
      </c>
      <c r="D692" s="222"/>
      <c r="E692" s="450"/>
      <c r="F692" s="450"/>
      <c r="G692" s="450"/>
      <c r="H692" s="450"/>
      <c r="I692" s="450"/>
      <c r="J692" s="450"/>
      <c r="K692" s="450"/>
      <c r="L692" s="450"/>
      <c r="M692" s="450"/>
      <c r="N692" s="451"/>
    </row>
    <row r="693" spans="1:14" ht="24" customHeight="1">
      <c r="A693" s="188">
        <v>14</v>
      </c>
      <c r="B693" s="205" t="str">
        <f>VLOOKUP($A$675,$V$37:$AS$44,8)</f>
        <v>-</v>
      </c>
      <c r="C693" s="221"/>
      <c r="D693" s="221" t="str">
        <f>VLOOKUP($A$675,$V$37:$AS$44,16)</f>
        <v>-</v>
      </c>
      <c r="E693" s="450"/>
      <c r="F693" s="450"/>
      <c r="G693" s="450"/>
      <c r="H693" s="450"/>
      <c r="I693" s="450"/>
      <c r="J693" s="450"/>
      <c r="K693" s="450"/>
      <c r="L693" s="450"/>
      <c r="M693" s="450"/>
      <c r="N693" s="451"/>
    </row>
    <row r="694" spans="1:14" ht="24" customHeight="1">
      <c r="A694" s="188">
        <v>15</v>
      </c>
      <c r="B694" s="205" t="str">
        <f>VLOOKUP($A$675,$V$37:$AS$44,9)</f>
        <v>-</v>
      </c>
      <c r="C694" s="221"/>
      <c r="D694" s="205" t="str">
        <f>VLOOKUP($A$675,$V$37:$AS$44,17)</f>
        <v>-</v>
      </c>
      <c r="E694" s="450"/>
      <c r="F694" s="450"/>
      <c r="G694" s="450"/>
      <c r="H694" s="450"/>
      <c r="I694" s="450"/>
      <c r="J694" s="450"/>
      <c r="K694" s="450"/>
      <c r="L694" s="450"/>
      <c r="M694" s="450"/>
      <c r="N694" s="451"/>
    </row>
    <row r="695" spans="1:14" ht="24" customHeight="1">
      <c r="A695" s="188">
        <v>16</v>
      </c>
      <c r="B695" s="205" t="str">
        <f>VLOOKUP($A$675,$V$37:$AS$44,10)</f>
        <v>-</v>
      </c>
      <c r="C695" s="221"/>
      <c r="D695" s="205" t="str">
        <f>VLOOKUP($A$675,$V$37:$AS$44,18)</f>
        <v>-</v>
      </c>
      <c r="E695" s="450"/>
      <c r="F695" s="450"/>
      <c r="G695" s="450"/>
      <c r="H695" s="450"/>
      <c r="I695" s="450"/>
      <c r="J695" s="450"/>
      <c r="K695" s="450"/>
      <c r="L695" s="450"/>
      <c r="M695" s="450"/>
      <c r="N695" s="451"/>
    </row>
    <row r="696" spans="1:14" ht="24" customHeight="1">
      <c r="A696" s="188">
        <v>17</v>
      </c>
      <c r="B696" s="205" t="str">
        <f>VLOOKUP($A$675,$V$37:$AS$44,11)</f>
        <v>-</v>
      </c>
      <c r="C696" s="221"/>
      <c r="D696" s="205" t="str">
        <f>VLOOKUP($A$675,$V$37:$AS$44,19)</f>
        <v>-</v>
      </c>
      <c r="E696" s="450"/>
      <c r="F696" s="450"/>
      <c r="G696" s="450"/>
      <c r="H696" s="450"/>
      <c r="I696" s="450"/>
      <c r="J696" s="450"/>
      <c r="K696" s="450"/>
      <c r="L696" s="450"/>
      <c r="M696" s="450"/>
      <c r="N696" s="451"/>
    </row>
    <row r="697" spans="1:14" ht="24" customHeight="1">
      <c r="A697" s="188">
        <v>18</v>
      </c>
      <c r="B697" s="205" t="str">
        <f>VLOOKUP($A$675,$V$37:$AS$44,12)</f>
        <v>-</v>
      </c>
      <c r="C697" s="221"/>
      <c r="D697" s="205" t="str">
        <f>VLOOKUP($A$675,$V$37:$AS$44,20)</f>
        <v>-</v>
      </c>
      <c r="E697" s="450"/>
      <c r="F697" s="450"/>
      <c r="G697" s="450"/>
      <c r="H697" s="450"/>
      <c r="I697" s="450"/>
      <c r="J697" s="450"/>
      <c r="K697" s="450"/>
      <c r="L697" s="450"/>
      <c r="M697" s="450"/>
      <c r="N697" s="451"/>
    </row>
    <row r="698" spans="1:14" ht="24" customHeight="1">
      <c r="A698" s="188">
        <v>19</v>
      </c>
      <c r="B698" s="205" t="str">
        <f>VLOOKUP($A$675,$V$37:$AS$44,13)</f>
        <v>-</v>
      </c>
      <c r="C698" s="221"/>
      <c r="D698" s="205" t="str">
        <f>VLOOKUP($A$675,$V$37:$AS$44,21)</f>
        <v>-</v>
      </c>
      <c r="E698" s="450"/>
      <c r="F698" s="450"/>
      <c r="G698" s="450"/>
      <c r="H698" s="450"/>
      <c r="I698" s="450"/>
      <c r="J698" s="450"/>
      <c r="K698" s="450"/>
      <c r="L698" s="450"/>
      <c r="M698" s="450"/>
      <c r="N698" s="451"/>
    </row>
    <row r="699" spans="1:14" ht="24" customHeight="1">
      <c r="A699" s="188">
        <v>20</v>
      </c>
      <c r="B699" s="205" t="str">
        <f>VLOOKUP($A$675,$V$37:$AS$44,14)</f>
        <v>-</v>
      </c>
      <c r="C699" s="221"/>
      <c r="D699" s="205" t="str">
        <f>VLOOKUP($A$675,$V$37:$AS$44,22)</f>
        <v>-</v>
      </c>
      <c r="E699" s="450"/>
      <c r="F699" s="450"/>
      <c r="G699" s="450"/>
      <c r="H699" s="450"/>
      <c r="I699" s="450"/>
      <c r="J699" s="450"/>
      <c r="K699" s="450"/>
      <c r="L699" s="450"/>
      <c r="M699" s="450"/>
      <c r="N699" s="451"/>
    </row>
    <row r="700" spans="1:14" ht="24" customHeight="1">
      <c r="A700" s="188">
        <v>21</v>
      </c>
      <c r="B700" s="230" t="str">
        <f>VLOOKUP($A$675,$V$37:$AS$44,15)</f>
        <v>-</v>
      </c>
      <c r="C700" s="221"/>
      <c r="D700" s="222" t="str">
        <f>VLOOKUP($A$675,$V$37:$AS$44,23)</f>
        <v>-</v>
      </c>
      <c r="E700" s="450"/>
      <c r="F700" s="450"/>
      <c r="G700" s="450"/>
      <c r="H700" s="450"/>
      <c r="I700" s="450"/>
      <c r="J700" s="450"/>
      <c r="K700" s="450"/>
      <c r="L700" s="450"/>
      <c r="M700" s="450"/>
      <c r="N700" s="451"/>
    </row>
    <row r="701" spans="1:14" ht="24" customHeight="1">
      <c r="A701" s="188">
        <v>22</v>
      </c>
      <c r="B701" s="230"/>
      <c r="C701" s="221"/>
      <c r="D701" s="222"/>
      <c r="E701" s="450"/>
      <c r="F701" s="450"/>
      <c r="G701" s="450"/>
      <c r="H701" s="450"/>
      <c r="I701" s="450"/>
      <c r="J701" s="450"/>
      <c r="K701" s="450"/>
      <c r="L701" s="450"/>
      <c r="M701" s="450"/>
      <c r="N701" s="451"/>
    </row>
    <row r="702" spans="1:14" s="363" customFormat="1" ht="24" customHeight="1">
      <c r="A702" s="188">
        <v>23</v>
      </c>
      <c r="B702" s="230"/>
      <c r="C702" s="221"/>
      <c r="D702" s="222"/>
      <c r="E702" s="450"/>
      <c r="F702" s="450"/>
      <c r="G702" s="450"/>
      <c r="H702" s="450"/>
      <c r="I702" s="450"/>
      <c r="J702" s="450"/>
      <c r="K702" s="450"/>
      <c r="L702" s="450"/>
      <c r="M702" s="450"/>
      <c r="N702" s="451"/>
    </row>
    <row r="703" spans="1:14" ht="24" customHeight="1">
      <c r="A703" s="188">
        <v>24</v>
      </c>
      <c r="B703" s="230"/>
      <c r="C703" s="221"/>
      <c r="D703" s="222"/>
      <c r="E703" s="450"/>
      <c r="F703" s="450"/>
      <c r="G703" s="450"/>
      <c r="H703" s="450"/>
      <c r="I703" s="450"/>
      <c r="J703" s="450"/>
      <c r="K703" s="450"/>
      <c r="L703" s="450"/>
      <c r="M703" s="450"/>
      <c r="N703" s="451"/>
    </row>
    <row r="704" spans="1:14" ht="24" customHeight="1" thickBot="1">
      <c r="A704" s="188">
        <v>25</v>
      </c>
      <c r="B704" s="231"/>
      <c r="C704" s="232"/>
      <c r="D704" s="233"/>
      <c r="E704" s="448"/>
      <c r="F704" s="448"/>
      <c r="G704" s="448"/>
      <c r="H704" s="448"/>
      <c r="I704" s="448"/>
      <c r="J704" s="448"/>
      <c r="K704" s="448"/>
      <c r="L704" s="448"/>
      <c r="M704" s="448"/>
      <c r="N704" s="449"/>
    </row>
    <row r="705" spans="1:14" ht="24" customHeight="1" thickBot="1">
      <c r="A705" s="191"/>
      <c r="B705" s="76"/>
      <c r="C705" s="76"/>
      <c r="D705" s="76"/>
      <c r="E705" s="76"/>
      <c r="F705" s="76"/>
      <c r="G705" s="76"/>
      <c r="H705" s="76"/>
      <c r="I705" s="76"/>
      <c r="J705" s="76"/>
      <c r="K705" s="76"/>
      <c r="L705" s="76"/>
      <c r="M705" s="76"/>
      <c r="N705" s="76"/>
    </row>
    <row r="706" spans="1:14" ht="24" customHeight="1">
      <c r="A706" s="445" t="str">
        <f>VLOOKUP($A$675,$V$37:$AT$44,24)</f>
        <v>Under 13 Boys</v>
      </c>
      <c r="B706" s="446"/>
      <c r="C706" s="446"/>
      <c r="D706" s="236"/>
      <c r="E706" s="236"/>
      <c r="F706" s="237"/>
      <c r="G706" s="579" t="str">
        <f>VLOOKUP($A$675,$V$37:$AT$44,25)</f>
        <v>Under 13 Girls</v>
      </c>
      <c r="H706" s="580" t="e">
        <f aca="true" t="shared" si="0" ref="H706:N706">VLOOKUP($Z$48,$V$37:$AT$44,22)</f>
        <v>#N/A</v>
      </c>
      <c r="I706" s="580" t="e">
        <f t="shared" si="0"/>
        <v>#N/A</v>
      </c>
      <c r="J706" s="580" t="e">
        <f t="shared" si="0"/>
        <v>#N/A</v>
      </c>
      <c r="K706" s="580" t="e">
        <f t="shared" si="0"/>
        <v>#N/A</v>
      </c>
      <c r="L706" s="580" t="e">
        <f t="shared" si="0"/>
        <v>#N/A</v>
      </c>
      <c r="M706" s="580" t="e">
        <f t="shared" si="0"/>
        <v>#N/A</v>
      </c>
      <c r="N706" s="581" t="e">
        <f t="shared" si="0"/>
        <v>#N/A</v>
      </c>
    </row>
    <row r="707" spans="1:14" ht="24" customHeight="1">
      <c r="A707" s="193" t="s">
        <v>51</v>
      </c>
      <c r="B707" s="240" t="s">
        <v>21</v>
      </c>
      <c r="C707" s="452" t="s">
        <v>22</v>
      </c>
      <c r="D707" s="452" t="s">
        <v>23</v>
      </c>
      <c r="E707" s="242" t="s">
        <v>52</v>
      </c>
      <c r="F707" s="243"/>
      <c r="G707" s="244" t="s">
        <v>51</v>
      </c>
      <c r="H707" s="240" t="s">
        <v>53</v>
      </c>
      <c r="I707" s="544" t="s">
        <v>22</v>
      </c>
      <c r="J707" s="545"/>
      <c r="K707" s="546"/>
      <c r="L707" s="547" t="s">
        <v>23</v>
      </c>
      <c r="M707" s="548"/>
      <c r="N707" s="245" t="s">
        <v>52</v>
      </c>
    </row>
    <row r="708" spans="1:14" ht="24" customHeight="1">
      <c r="A708" s="194" t="s">
        <v>54</v>
      </c>
      <c r="B708" s="450"/>
      <c r="C708" s="450"/>
      <c r="D708" s="450"/>
      <c r="E708" s="443"/>
      <c r="F708" s="246"/>
      <c r="G708" s="194" t="s">
        <v>54</v>
      </c>
      <c r="H708" s="450"/>
      <c r="I708" s="544"/>
      <c r="J708" s="545"/>
      <c r="K708" s="546"/>
      <c r="L708" s="547"/>
      <c r="M708" s="548"/>
      <c r="N708" s="247"/>
    </row>
    <row r="709" spans="1:14" ht="24" customHeight="1">
      <c r="A709" s="194" t="s">
        <v>57</v>
      </c>
      <c r="B709" s="450"/>
      <c r="C709" s="450"/>
      <c r="D709" s="450"/>
      <c r="E709" s="443"/>
      <c r="F709" s="246"/>
      <c r="G709" s="194" t="s">
        <v>57</v>
      </c>
      <c r="H709" s="450"/>
      <c r="I709" s="544"/>
      <c r="J709" s="545"/>
      <c r="K709" s="546"/>
      <c r="L709" s="547"/>
      <c r="M709" s="548"/>
      <c r="N709" s="247"/>
    </row>
    <row r="710" spans="1:14" ht="24" customHeight="1">
      <c r="A710" s="194" t="s">
        <v>59</v>
      </c>
      <c r="B710" s="450"/>
      <c r="C710" s="450"/>
      <c r="D710" s="450"/>
      <c r="E710" s="443"/>
      <c r="F710" s="246"/>
      <c r="G710" s="194" t="s">
        <v>59</v>
      </c>
      <c r="H710" s="450"/>
      <c r="I710" s="544"/>
      <c r="J710" s="545"/>
      <c r="K710" s="546"/>
      <c r="L710" s="547"/>
      <c r="M710" s="548"/>
      <c r="N710" s="247"/>
    </row>
    <row r="711" spans="1:14" ht="24" customHeight="1">
      <c r="A711" s="194" t="s">
        <v>61</v>
      </c>
      <c r="B711" s="450"/>
      <c r="C711" s="450"/>
      <c r="D711" s="450"/>
      <c r="E711" s="443"/>
      <c r="F711" s="246"/>
      <c r="G711" s="194" t="s">
        <v>61</v>
      </c>
      <c r="H711" s="450"/>
      <c r="I711" s="544"/>
      <c r="J711" s="545"/>
      <c r="K711" s="546"/>
      <c r="L711" s="547"/>
      <c r="M711" s="548"/>
      <c r="N711" s="247"/>
    </row>
    <row r="712" spans="1:14" ht="24" customHeight="1">
      <c r="A712" s="194" t="s">
        <v>62</v>
      </c>
      <c r="B712" s="450"/>
      <c r="C712" s="450"/>
      <c r="D712" s="450"/>
      <c r="E712" s="443"/>
      <c r="F712" s="246"/>
      <c r="G712" s="194" t="s">
        <v>62</v>
      </c>
      <c r="H712" s="450"/>
      <c r="I712" s="544"/>
      <c r="J712" s="545"/>
      <c r="K712" s="546"/>
      <c r="L712" s="547"/>
      <c r="M712" s="548"/>
      <c r="N712" s="247"/>
    </row>
    <row r="713" spans="1:14" ht="24" customHeight="1">
      <c r="A713" s="194" t="s">
        <v>63</v>
      </c>
      <c r="B713" s="450"/>
      <c r="C713" s="450"/>
      <c r="D713" s="450"/>
      <c r="E713" s="443"/>
      <c r="F713" s="246"/>
      <c r="G713" s="194" t="s">
        <v>63</v>
      </c>
      <c r="H713" s="450"/>
      <c r="I713" s="544"/>
      <c r="J713" s="545"/>
      <c r="K713" s="546"/>
      <c r="L713" s="547"/>
      <c r="M713" s="548"/>
      <c r="N713" s="247"/>
    </row>
    <row r="714" spans="1:14" ht="24" customHeight="1" thickBot="1">
      <c r="A714" s="195" t="s">
        <v>64</v>
      </c>
      <c r="B714" s="448"/>
      <c r="C714" s="448"/>
      <c r="D714" s="448"/>
      <c r="E714" s="444"/>
      <c r="F714" s="246"/>
      <c r="G714" s="195" t="s">
        <v>64</v>
      </c>
      <c r="H714" s="448"/>
      <c r="I714" s="549"/>
      <c r="J714" s="550"/>
      <c r="K714" s="551"/>
      <c r="L714" s="552"/>
      <c r="M714" s="553"/>
      <c r="N714" s="250"/>
    </row>
    <row r="715" spans="1:14" ht="24" customHeight="1">
      <c r="A715" s="69"/>
      <c r="B715" s="69"/>
      <c r="C715" s="69"/>
      <c r="D715" s="69"/>
      <c r="E715" s="69"/>
      <c r="F715" s="76"/>
      <c r="G715" s="69"/>
      <c r="H715" s="69"/>
      <c r="I715" s="69"/>
      <c r="J715" s="69"/>
      <c r="K715" s="69"/>
      <c r="L715" s="69"/>
      <c r="M715" s="69"/>
      <c r="N715" s="69"/>
    </row>
    <row r="716" spans="1:14" ht="24" customHeight="1">
      <c r="A716" s="196" t="s">
        <v>66</v>
      </c>
      <c r="B716" s="252"/>
      <c r="C716" s="196" t="s">
        <v>67</v>
      </c>
      <c r="D716" s="253"/>
      <c r="E716" s="253"/>
      <c r="F716" s="253"/>
      <c r="G716" s="253"/>
      <c r="H716" s="254"/>
      <c r="I716" s="223" t="s">
        <v>68</v>
      </c>
      <c r="J716" s="196" t="s">
        <v>69</v>
      </c>
      <c r="K716" s="252"/>
      <c r="L716" s="253"/>
      <c r="M716" s="253"/>
      <c r="N716" s="254"/>
    </row>
    <row r="717" spans="1:14" ht="24" customHeight="1">
      <c r="A717" s="69"/>
      <c r="B717" s="69"/>
      <c r="C717" s="69"/>
      <c r="D717" s="69"/>
      <c r="E717" s="69"/>
      <c r="F717" s="69"/>
      <c r="G717" s="69"/>
      <c r="H717" s="69"/>
      <c r="I717" s="69"/>
      <c r="J717" s="69"/>
      <c r="K717" s="69"/>
      <c r="L717" s="69"/>
      <c r="M717" s="69"/>
      <c r="N717" s="69"/>
    </row>
    <row r="718" spans="1:14" ht="24" customHeight="1">
      <c r="A718" s="69"/>
      <c r="B718" s="69"/>
      <c r="C718" s="69"/>
      <c r="D718" s="69"/>
      <c r="E718" s="69"/>
      <c r="F718" s="69"/>
      <c r="G718" s="69"/>
      <c r="H718" s="69"/>
      <c r="I718" s="69"/>
      <c r="J718" s="69"/>
      <c r="K718" s="69"/>
      <c r="L718" s="69"/>
      <c r="M718" s="69"/>
      <c r="N718" s="69"/>
    </row>
    <row r="719" spans="1:14" ht="24" customHeight="1">
      <c r="A719" s="69"/>
      <c r="B719" s="69"/>
      <c r="C719" s="69"/>
      <c r="D719" s="69"/>
      <c r="E719" s="69"/>
      <c r="F719" s="69"/>
      <c r="G719" s="69"/>
      <c r="H719" s="69"/>
      <c r="I719" s="69"/>
      <c r="J719" s="69"/>
      <c r="K719" s="69"/>
      <c r="L719" s="69"/>
      <c r="M719" s="69"/>
      <c r="N719" s="69"/>
    </row>
    <row r="720" spans="1:14" ht="24" customHeight="1">
      <c r="A720" s="69"/>
      <c r="B720" s="69"/>
      <c r="C720" s="69"/>
      <c r="D720" s="69"/>
      <c r="E720" s="69"/>
      <c r="F720" s="69"/>
      <c r="G720" s="69"/>
      <c r="H720" s="69"/>
      <c r="I720" s="69"/>
      <c r="J720" s="69"/>
      <c r="K720" s="69"/>
      <c r="L720" s="69"/>
      <c r="M720" s="69"/>
      <c r="N720" s="69"/>
    </row>
    <row r="721" spans="1:14" ht="24" customHeight="1">
      <c r="A721" s="69"/>
      <c r="B721" s="69"/>
      <c r="C721" s="69"/>
      <c r="D721" s="69"/>
      <c r="E721" s="69"/>
      <c r="F721" s="69"/>
      <c r="G721" s="69"/>
      <c r="H721" s="69"/>
      <c r="I721" s="69"/>
      <c r="J721" s="69"/>
      <c r="K721" s="69"/>
      <c r="L721" s="69"/>
      <c r="M721" s="69"/>
      <c r="N721" s="69"/>
    </row>
    <row r="722" spans="1:14" ht="24" customHeight="1">
      <c r="A722" s="69"/>
      <c r="B722" s="69"/>
      <c r="C722" s="69"/>
      <c r="D722" s="69"/>
      <c r="E722" s="69"/>
      <c r="F722" s="69"/>
      <c r="G722" s="69"/>
      <c r="H722" s="69"/>
      <c r="I722" s="69"/>
      <c r="J722" s="69"/>
      <c r="K722" s="69"/>
      <c r="L722" s="69"/>
      <c r="M722" s="69"/>
      <c r="N722" s="69"/>
    </row>
  </sheetData>
  <sheetProtection password="CAC7" sheet="1" selectLockedCells="1"/>
  <mergeCells count="488">
    <mergeCell ref="I624:K624"/>
    <mergeCell ref="L624:M624"/>
    <mergeCell ref="I625:K625"/>
    <mergeCell ref="L625:M625"/>
    <mergeCell ref="I264:K264"/>
    <mergeCell ref="L264:M264"/>
    <mergeCell ref="I265:K265"/>
    <mergeCell ref="L265:M265"/>
    <mergeCell ref="I266:K266"/>
    <mergeCell ref="L266:M266"/>
    <mergeCell ref="I621:K621"/>
    <mergeCell ref="L621:M621"/>
    <mergeCell ref="I622:K622"/>
    <mergeCell ref="L622:M622"/>
    <mergeCell ref="I623:K623"/>
    <mergeCell ref="L623:M623"/>
    <mergeCell ref="I589:J589"/>
    <mergeCell ref="K589:L589"/>
    <mergeCell ref="G616:N616"/>
    <mergeCell ref="I617:K617"/>
    <mergeCell ref="L617:M617"/>
    <mergeCell ref="I620:K620"/>
    <mergeCell ref="L620:M620"/>
    <mergeCell ref="G587:H587"/>
    <mergeCell ref="M587:N587"/>
    <mergeCell ref="E588:F588"/>
    <mergeCell ref="G588:H588"/>
    <mergeCell ref="I588:J588"/>
    <mergeCell ref="K588:L588"/>
    <mergeCell ref="M588:M589"/>
    <mergeCell ref="N588:N589"/>
    <mergeCell ref="E589:F589"/>
    <mergeCell ref="G589:H589"/>
    <mergeCell ref="G257:N257"/>
    <mergeCell ref="I258:K258"/>
    <mergeCell ref="L258:M258"/>
    <mergeCell ref="I259:K259"/>
    <mergeCell ref="L259:M259"/>
    <mergeCell ref="I260:K260"/>
    <mergeCell ref="L260:M260"/>
    <mergeCell ref="I261:K261"/>
    <mergeCell ref="L261:M261"/>
    <mergeCell ref="I262:K262"/>
    <mergeCell ref="L262:M262"/>
    <mergeCell ref="I263:K263"/>
    <mergeCell ref="L263:M263"/>
    <mergeCell ref="G677:H677"/>
    <mergeCell ref="G317:H317"/>
    <mergeCell ref="G362:H362"/>
    <mergeCell ref="G407:H407"/>
    <mergeCell ref="G452:H452"/>
    <mergeCell ref="G497:H497"/>
    <mergeCell ref="G542:H542"/>
    <mergeCell ref="G634:H634"/>
    <mergeCell ref="G454:H454"/>
    <mergeCell ref="G661:N661"/>
    <mergeCell ref="G3:H3"/>
    <mergeCell ref="G48:H48"/>
    <mergeCell ref="G93:H93"/>
    <mergeCell ref="G138:H138"/>
    <mergeCell ref="G228:H228"/>
    <mergeCell ref="G273:H273"/>
    <mergeCell ref="G140:H140"/>
    <mergeCell ref="G212:N212"/>
    <mergeCell ref="I213:K213"/>
    <mergeCell ref="L213:M213"/>
    <mergeCell ref="I710:K710"/>
    <mergeCell ref="L710:M710"/>
    <mergeCell ref="I714:K714"/>
    <mergeCell ref="L714:M714"/>
    <mergeCell ref="I711:K711"/>
    <mergeCell ref="L711:M711"/>
    <mergeCell ref="I712:K712"/>
    <mergeCell ref="L712:M712"/>
    <mergeCell ref="I713:K713"/>
    <mergeCell ref="L713:M713"/>
    <mergeCell ref="I707:K707"/>
    <mergeCell ref="L707:M707"/>
    <mergeCell ref="I708:K708"/>
    <mergeCell ref="L708:M708"/>
    <mergeCell ref="I709:K709"/>
    <mergeCell ref="L709:M709"/>
    <mergeCell ref="N678:N679"/>
    <mergeCell ref="E679:F679"/>
    <mergeCell ref="G679:H679"/>
    <mergeCell ref="I679:J679"/>
    <mergeCell ref="K679:L679"/>
    <mergeCell ref="G706:N706"/>
    <mergeCell ref="I669:K669"/>
    <mergeCell ref="L669:M669"/>
    <mergeCell ref="I670:K670"/>
    <mergeCell ref="L670:M670"/>
    <mergeCell ref="M677:N677"/>
    <mergeCell ref="E678:F678"/>
    <mergeCell ref="G678:H678"/>
    <mergeCell ref="I678:J678"/>
    <mergeCell ref="K678:L678"/>
    <mergeCell ref="M678:M679"/>
    <mergeCell ref="I666:K666"/>
    <mergeCell ref="L666:M666"/>
    <mergeCell ref="I667:K667"/>
    <mergeCell ref="L667:M667"/>
    <mergeCell ref="I668:K668"/>
    <mergeCell ref="L668:M668"/>
    <mergeCell ref="I663:K663"/>
    <mergeCell ref="L663:M663"/>
    <mergeCell ref="I664:K664"/>
    <mergeCell ref="L664:M664"/>
    <mergeCell ref="I665:K665"/>
    <mergeCell ref="L665:M665"/>
    <mergeCell ref="I662:K662"/>
    <mergeCell ref="L662:M662"/>
    <mergeCell ref="I580:K580"/>
    <mergeCell ref="L580:M580"/>
    <mergeCell ref="M632:N632"/>
    <mergeCell ref="G632:H632"/>
    <mergeCell ref="I618:K618"/>
    <mergeCell ref="L618:M618"/>
    <mergeCell ref="I619:K619"/>
    <mergeCell ref="L619:M619"/>
    <mergeCell ref="E633:F633"/>
    <mergeCell ref="G633:H633"/>
    <mergeCell ref="I633:J633"/>
    <mergeCell ref="K633:L633"/>
    <mergeCell ref="M633:M634"/>
    <mergeCell ref="N633:N634"/>
    <mergeCell ref="E634:F634"/>
    <mergeCell ref="I634:J634"/>
    <mergeCell ref="K634:L634"/>
    <mergeCell ref="I577:K577"/>
    <mergeCell ref="L577:M577"/>
    <mergeCell ref="I578:K578"/>
    <mergeCell ref="L578:M578"/>
    <mergeCell ref="I579:K579"/>
    <mergeCell ref="L579:M579"/>
    <mergeCell ref="I574:K574"/>
    <mergeCell ref="L574:M574"/>
    <mergeCell ref="I575:K575"/>
    <mergeCell ref="L575:M575"/>
    <mergeCell ref="I576:K576"/>
    <mergeCell ref="L576:M576"/>
    <mergeCell ref="K544:L544"/>
    <mergeCell ref="G571:N571"/>
    <mergeCell ref="I572:K572"/>
    <mergeCell ref="L572:M572"/>
    <mergeCell ref="I573:K573"/>
    <mergeCell ref="L573:M573"/>
    <mergeCell ref="M542:N542"/>
    <mergeCell ref="E543:F543"/>
    <mergeCell ref="G543:H543"/>
    <mergeCell ref="I543:J543"/>
    <mergeCell ref="K543:L543"/>
    <mergeCell ref="M543:M544"/>
    <mergeCell ref="N543:N544"/>
    <mergeCell ref="E544:F544"/>
    <mergeCell ref="G544:H544"/>
    <mergeCell ref="I544:J544"/>
    <mergeCell ref="I533:K533"/>
    <mergeCell ref="L533:M533"/>
    <mergeCell ref="I534:K534"/>
    <mergeCell ref="L534:M534"/>
    <mergeCell ref="I535:K535"/>
    <mergeCell ref="L535:M535"/>
    <mergeCell ref="I530:K530"/>
    <mergeCell ref="L530:M530"/>
    <mergeCell ref="I531:K531"/>
    <mergeCell ref="L531:M531"/>
    <mergeCell ref="I532:K532"/>
    <mergeCell ref="L532:M532"/>
    <mergeCell ref="I527:K527"/>
    <mergeCell ref="L527:M527"/>
    <mergeCell ref="I528:K528"/>
    <mergeCell ref="L528:M528"/>
    <mergeCell ref="I529:K529"/>
    <mergeCell ref="L529:M529"/>
    <mergeCell ref="N498:N499"/>
    <mergeCell ref="E499:F499"/>
    <mergeCell ref="G499:H499"/>
    <mergeCell ref="I499:J499"/>
    <mergeCell ref="K499:L499"/>
    <mergeCell ref="G526:N526"/>
    <mergeCell ref="I489:K489"/>
    <mergeCell ref="L489:M489"/>
    <mergeCell ref="I490:K490"/>
    <mergeCell ref="L490:M490"/>
    <mergeCell ref="M497:N497"/>
    <mergeCell ref="E498:F498"/>
    <mergeCell ref="G498:H498"/>
    <mergeCell ref="I498:J498"/>
    <mergeCell ref="K498:L498"/>
    <mergeCell ref="M498:M499"/>
    <mergeCell ref="I486:K486"/>
    <mergeCell ref="L486:M486"/>
    <mergeCell ref="I487:K487"/>
    <mergeCell ref="L487:M487"/>
    <mergeCell ref="I488:K488"/>
    <mergeCell ref="L488:M488"/>
    <mergeCell ref="I483:K483"/>
    <mergeCell ref="L483:M483"/>
    <mergeCell ref="I484:K484"/>
    <mergeCell ref="L484:M484"/>
    <mergeCell ref="I485:K485"/>
    <mergeCell ref="L485:M485"/>
    <mergeCell ref="G481:N481"/>
    <mergeCell ref="I482:K482"/>
    <mergeCell ref="L482:M482"/>
    <mergeCell ref="I445:K445"/>
    <mergeCell ref="L445:M445"/>
    <mergeCell ref="M452:N452"/>
    <mergeCell ref="E453:F453"/>
    <mergeCell ref="G453:H453"/>
    <mergeCell ref="I453:J453"/>
    <mergeCell ref="K453:L453"/>
    <mergeCell ref="M453:M454"/>
    <mergeCell ref="N453:N454"/>
    <mergeCell ref="E454:F454"/>
    <mergeCell ref="I454:J454"/>
    <mergeCell ref="K454:L454"/>
    <mergeCell ref="I442:K442"/>
    <mergeCell ref="L442:M442"/>
    <mergeCell ref="I443:K443"/>
    <mergeCell ref="L443:M443"/>
    <mergeCell ref="I444:K444"/>
    <mergeCell ref="L444:M444"/>
    <mergeCell ref="I439:K439"/>
    <mergeCell ref="L439:M439"/>
    <mergeCell ref="I440:K440"/>
    <mergeCell ref="L440:M440"/>
    <mergeCell ref="I441:K441"/>
    <mergeCell ref="L441:M441"/>
    <mergeCell ref="K409:L409"/>
    <mergeCell ref="G436:N436"/>
    <mergeCell ref="I437:K437"/>
    <mergeCell ref="L437:M437"/>
    <mergeCell ref="I438:K438"/>
    <mergeCell ref="L438:M438"/>
    <mergeCell ref="M407:N407"/>
    <mergeCell ref="E408:F408"/>
    <mergeCell ref="G408:H408"/>
    <mergeCell ref="I408:J408"/>
    <mergeCell ref="K408:L408"/>
    <mergeCell ref="M408:M409"/>
    <mergeCell ref="N408:N409"/>
    <mergeCell ref="E409:F409"/>
    <mergeCell ref="G409:H409"/>
    <mergeCell ref="I409:J409"/>
    <mergeCell ref="I398:K398"/>
    <mergeCell ref="L398:M398"/>
    <mergeCell ref="I399:K399"/>
    <mergeCell ref="L399:M399"/>
    <mergeCell ref="I400:K400"/>
    <mergeCell ref="L400:M400"/>
    <mergeCell ref="I395:K395"/>
    <mergeCell ref="L395:M395"/>
    <mergeCell ref="I396:K396"/>
    <mergeCell ref="L396:M396"/>
    <mergeCell ref="I397:K397"/>
    <mergeCell ref="L397:M397"/>
    <mergeCell ref="I392:K392"/>
    <mergeCell ref="L392:M392"/>
    <mergeCell ref="I393:K393"/>
    <mergeCell ref="L393:M393"/>
    <mergeCell ref="I394:K394"/>
    <mergeCell ref="L394:M394"/>
    <mergeCell ref="N363:N364"/>
    <mergeCell ref="E364:F364"/>
    <mergeCell ref="G364:H364"/>
    <mergeCell ref="I364:J364"/>
    <mergeCell ref="K364:L364"/>
    <mergeCell ref="G391:N391"/>
    <mergeCell ref="I354:K354"/>
    <mergeCell ref="L354:M354"/>
    <mergeCell ref="I355:K355"/>
    <mergeCell ref="L355:M355"/>
    <mergeCell ref="M362:N362"/>
    <mergeCell ref="E363:F363"/>
    <mergeCell ref="G363:H363"/>
    <mergeCell ref="I363:J363"/>
    <mergeCell ref="K363:L363"/>
    <mergeCell ref="M363:M364"/>
    <mergeCell ref="I351:K351"/>
    <mergeCell ref="L351:M351"/>
    <mergeCell ref="I352:K352"/>
    <mergeCell ref="L352:M352"/>
    <mergeCell ref="I353:K353"/>
    <mergeCell ref="L353:M353"/>
    <mergeCell ref="I348:K348"/>
    <mergeCell ref="L348:M348"/>
    <mergeCell ref="I349:K349"/>
    <mergeCell ref="L349:M349"/>
    <mergeCell ref="I350:K350"/>
    <mergeCell ref="L350:M350"/>
    <mergeCell ref="G319:H319"/>
    <mergeCell ref="I319:J319"/>
    <mergeCell ref="K319:L319"/>
    <mergeCell ref="G346:N346"/>
    <mergeCell ref="I347:K347"/>
    <mergeCell ref="L347:M347"/>
    <mergeCell ref="I311:K311"/>
    <mergeCell ref="L311:M311"/>
    <mergeCell ref="M317:N317"/>
    <mergeCell ref="E318:F318"/>
    <mergeCell ref="G318:H318"/>
    <mergeCell ref="I318:J318"/>
    <mergeCell ref="K318:L318"/>
    <mergeCell ref="M318:M319"/>
    <mergeCell ref="N318:N319"/>
    <mergeCell ref="E319:F319"/>
    <mergeCell ref="I308:K308"/>
    <mergeCell ref="L308:M308"/>
    <mergeCell ref="I309:K309"/>
    <mergeCell ref="L309:M309"/>
    <mergeCell ref="I310:K310"/>
    <mergeCell ref="L310:M310"/>
    <mergeCell ref="I305:K305"/>
    <mergeCell ref="L305:M305"/>
    <mergeCell ref="I306:K306"/>
    <mergeCell ref="L306:M306"/>
    <mergeCell ref="I307:K307"/>
    <mergeCell ref="L307:M307"/>
    <mergeCell ref="K275:L275"/>
    <mergeCell ref="G302:N302"/>
    <mergeCell ref="I303:K303"/>
    <mergeCell ref="L303:M303"/>
    <mergeCell ref="I304:K304"/>
    <mergeCell ref="L304:M304"/>
    <mergeCell ref="M273:N273"/>
    <mergeCell ref="E274:F274"/>
    <mergeCell ref="G274:H274"/>
    <mergeCell ref="I274:J274"/>
    <mergeCell ref="K274:L274"/>
    <mergeCell ref="M274:M275"/>
    <mergeCell ref="N274:N275"/>
    <mergeCell ref="E275:F275"/>
    <mergeCell ref="G275:H275"/>
    <mergeCell ref="I275:J275"/>
    <mergeCell ref="N94:N95"/>
    <mergeCell ref="E95:F95"/>
    <mergeCell ref="I123:K123"/>
    <mergeCell ref="L123:M123"/>
    <mergeCell ref="I124:K124"/>
    <mergeCell ref="L124:M124"/>
    <mergeCell ref="I85:K85"/>
    <mergeCell ref="L85:M85"/>
    <mergeCell ref="I86:K86"/>
    <mergeCell ref="L86:M86"/>
    <mergeCell ref="M93:N93"/>
    <mergeCell ref="E94:F94"/>
    <mergeCell ref="G94:H94"/>
    <mergeCell ref="I94:J94"/>
    <mergeCell ref="K94:L94"/>
    <mergeCell ref="M94:M95"/>
    <mergeCell ref="I82:K82"/>
    <mergeCell ref="L82:M82"/>
    <mergeCell ref="I83:K83"/>
    <mergeCell ref="L83:M83"/>
    <mergeCell ref="I84:K84"/>
    <mergeCell ref="L84:M84"/>
    <mergeCell ref="I79:K79"/>
    <mergeCell ref="L79:M79"/>
    <mergeCell ref="I80:K80"/>
    <mergeCell ref="L80:M80"/>
    <mergeCell ref="I81:K81"/>
    <mergeCell ref="L81:M81"/>
    <mergeCell ref="E49:F49"/>
    <mergeCell ref="G49:H49"/>
    <mergeCell ref="I49:J49"/>
    <mergeCell ref="K49:L49"/>
    <mergeCell ref="M49:M50"/>
    <mergeCell ref="N49:N50"/>
    <mergeCell ref="E50:F50"/>
    <mergeCell ref="G50:H50"/>
    <mergeCell ref="I50:J50"/>
    <mergeCell ref="K50:L50"/>
    <mergeCell ref="M3:N3"/>
    <mergeCell ref="E4:F4"/>
    <mergeCell ref="G4:H4"/>
    <mergeCell ref="I4:J4"/>
    <mergeCell ref="K4:L4"/>
    <mergeCell ref="M4:M5"/>
    <mergeCell ref="N4:N5"/>
    <mergeCell ref="E5:F5"/>
    <mergeCell ref="G5:H5"/>
    <mergeCell ref="I5:J5"/>
    <mergeCell ref="K5:L5"/>
    <mergeCell ref="G32:N32"/>
    <mergeCell ref="I33:K33"/>
    <mergeCell ref="L33:M33"/>
    <mergeCell ref="I34:K34"/>
    <mergeCell ref="L34:M34"/>
    <mergeCell ref="I35:K35"/>
    <mergeCell ref="L35:M35"/>
    <mergeCell ref="I36:K36"/>
    <mergeCell ref="L36:M36"/>
    <mergeCell ref="I37:K37"/>
    <mergeCell ref="L37:M37"/>
    <mergeCell ref="I38:K38"/>
    <mergeCell ref="L38:M38"/>
    <mergeCell ref="I39:K39"/>
    <mergeCell ref="L39:M39"/>
    <mergeCell ref="I40:K40"/>
    <mergeCell ref="L40:M40"/>
    <mergeCell ref="I41:K41"/>
    <mergeCell ref="L41:M41"/>
    <mergeCell ref="G95:H95"/>
    <mergeCell ref="I95:J95"/>
    <mergeCell ref="K95:L95"/>
    <mergeCell ref="G122:N122"/>
    <mergeCell ref="M48:N48"/>
    <mergeCell ref="G77:N77"/>
    <mergeCell ref="I78:K78"/>
    <mergeCell ref="L78:M78"/>
    <mergeCell ref="I125:K125"/>
    <mergeCell ref="L125:M125"/>
    <mergeCell ref="I126:K126"/>
    <mergeCell ref="L126:M126"/>
    <mergeCell ref="I127:K127"/>
    <mergeCell ref="L127:M127"/>
    <mergeCell ref="I128:K128"/>
    <mergeCell ref="L128:M128"/>
    <mergeCell ref="I129:K129"/>
    <mergeCell ref="L129:M129"/>
    <mergeCell ref="I130:K130"/>
    <mergeCell ref="L130:M130"/>
    <mergeCell ref="I131:K131"/>
    <mergeCell ref="L131:M131"/>
    <mergeCell ref="M138:N138"/>
    <mergeCell ref="E139:F139"/>
    <mergeCell ref="G139:H139"/>
    <mergeCell ref="I139:J139"/>
    <mergeCell ref="K139:L139"/>
    <mergeCell ref="M139:M140"/>
    <mergeCell ref="N139:N140"/>
    <mergeCell ref="E140:F140"/>
    <mergeCell ref="I140:J140"/>
    <mergeCell ref="K140:L140"/>
    <mergeCell ref="G167:N167"/>
    <mergeCell ref="I168:K168"/>
    <mergeCell ref="L168:M168"/>
    <mergeCell ref="I169:K169"/>
    <mergeCell ref="L169:M169"/>
    <mergeCell ref="G183:H183"/>
    <mergeCell ref="M183:N183"/>
    <mergeCell ref="I170:K170"/>
    <mergeCell ref="L170:M170"/>
    <mergeCell ref="I171:K171"/>
    <mergeCell ref="L171:M171"/>
    <mergeCell ref="I172:K172"/>
    <mergeCell ref="L172:M172"/>
    <mergeCell ref="V3:AL3"/>
    <mergeCell ref="V4:AL4"/>
    <mergeCell ref="I175:K175"/>
    <mergeCell ref="L175:M175"/>
    <mergeCell ref="I176:K176"/>
    <mergeCell ref="L176:M176"/>
    <mergeCell ref="I173:K173"/>
    <mergeCell ref="L173:M173"/>
    <mergeCell ref="I174:K174"/>
    <mergeCell ref="L174:M174"/>
    <mergeCell ref="E184:F184"/>
    <mergeCell ref="G184:H184"/>
    <mergeCell ref="I184:J184"/>
    <mergeCell ref="K184:L184"/>
    <mergeCell ref="M184:M185"/>
    <mergeCell ref="N184:N185"/>
    <mergeCell ref="E185:F185"/>
    <mergeCell ref="G185:H185"/>
    <mergeCell ref="I185:J185"/>
    <mergeCell ref="K185:L185"/>
    <mergeCell ref="I214:K214"/>
    <mergeCell ref="L214:M214"/>
    <mergeCell ref="I215:K215"/>
    <mergeCell ref="L215:M215"/>
    <mergeCell ref="I216:K216"/>
    <mergeCell ref="L216:M216"/>
    <mergeCell ref="I217:K217"/>
    <mergeCell ref="L217:M217"/>
    <mergeCell ref="I218:K218"/>
    <mergeCell ref="L218:M218"/>
    <mergeCell ref="I219:K219"/>
    <mergeCell ref="L219:M219"/>
    <mergeCell ref="M229:M230"/>
    <mergeCell ref="N229:N230"/>
    <mergeCell ref="I220:K220"/>
    <mergeCell ref="L220:M220"/>
    <mergeCell ref="I221:K221"/>
    <mergeCell ref="L221:M221"/>
    <mergeCell ref="M228:N228"/>
  </mergeCells>
  <printOptions horizontalCentered="1" verticalCentered="1"/>
  <pageMargins left="0.2362204724409449" right="0.2362204724409449" top="0.5511811023622047" bottom="0.5511811023622047" header="0.11811023622047245" footer="0.11811023622047245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82"/>
  <sheetViews>
    <sheetView zoomScalePageLayoutView="0" workbookViewId="0" topLeftCell="A1">
      <selection activeCell="D65" sqref="B58:D65"/>
    </sheetView>
  </sheetViews>
  <sheetFormatPr defaultColWidth="9.140625" defaultRowHeight="15"/>
  <cols>
    <col min="1" max="1" width="5.57421875" style="0" customWidth="1"/>
    <col min="2" max="2" width="7.140625" style="0" customWidth="1"/>
    <col min="3" max="3" width="28.7109375" style="0" customWidth="1"/>
    <col min="4" max="4" width="17.8515625" style="0" customWidth="1"/>
    <col min="5" max="17" width="7.7109375" style="0" customWidth="1"/>
    <col min="18" max="21" width="4.7109375" style="0" customWidth="1"/>
    <col min="22" max="22" width="10.00390625" style="0" customWidth="1"/>
    <col min="23" max="23" width="11.7109375" style="0" customWidth="1"/>
    <col min="24" max="24" width="17.8515625" style="0" customWidth="1"/>
    <col min="27" max="27" width="19.140625" style="0" customWidth="1"/>
    <col min="28" max="28" width="20.7109375" style="363" customWidth="1"/>
    <col min="29" max="35" width="10.7109375" style="0" customWidth="1"/>
    <col min="36" max="36" width="10.7109375" style="363" customWidth="1"/>
    <col min="37" max="43" width="10.7109375" style="0" customWidth="1"/>
    <col min="44" max="44" width="10.7109375" style="363" customWidth="1"/>
    <col min="45" max="45" width="11.28125" style="0" customWidth="1"/>
    <col min="46" max="46" width="12.8515625" style="0" customWidth="1"/>
    <col min="54" max="54" width="9.140625" style="363" customWidth="1"/>
  </cols>
  <sheetData>
    <row r="1" spans="1:49" ht="15">
      <c r="A1" s="69">
        <v>26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198"/>
      <c r="V1" s="69"/>
      <c r="W1" s="198"/>
      <c r="X1" s="198"/>
      <c r="Y1" s="199"/>
      <c r="Z1" s="198"/>
      <c r="AA1" s="69"/>
      <c r="AB1" s="69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"/>
      <c r="AO1" s="1"/>
      <c r="AP1" s="1"/>
      <c r="AQ1" s="1"/>
      <c r="AR1" s="1"/>
      <c r="AT1" s="3"/>
      <c r="AU1" s="3"/>
      <c r="AV1" s="3"/>
      <c r="AW1" s="3"/>
    </row>
    <row r="2" spans="1:49" ht="24" customHeight="1">
      <c r="A2" s="184" t="s">
        <v>0</v>
      </c>
      <c r="B2" s="201"/>
      <c r="C2" s="202"/>
      <c r="D2" s="203" t="s">
        <v>1</v>
      </c>
      <c r="E2" s="204">
        <f>VLOOKUP($A$1,$V$34:$AQ$38,4)</f>
        <v>15.25</v>
      </c>
      <c r="F2" s="205"/>
      <c r="G2" s="206" t="s">
        <v>2</v>
      </c>
      <c r="H2" s="201" t="str">
        <f>Teamsetup!$B$19</f>
        <v>-</v>
      </c>
      <c r="I2" s="201"/>
      <c r="J2" s="202"/>
      <c r="K2" s="207" t="s">
        <v>3</v>
      </c>
      <c r="L2" s="208"/>
      <c r="M2" s="208"/>
      <c r="N2" s="209"/>
      <c r="O2" s="69"/>
      <c r="P2" s="69"/>
      <c r="Q2" s="69"/>
      <c r="R2" s="69"/>
      <c r="S2" s="69"/>
      <c r="T2" s="69"/>
      <c r="U2" s="198"/>
      <c r="V2" s="564" t="s">
        <v>191</v>
      </c>
      <c r="W2" s="564"/>
      <c r="X2" s="564"/>
      <c r="Y2" s="564"/>
      <c r="Z2" s="564"/>
      <c r="AA2" s="564"/>
      <c r="AB2" s="564"/>
      <c r="AC2" s="564"/>
      <c r="AD2" s="564"/>
      <c r="AE2" s="564"/>
      <c r="AF2" s="564"/>
      <c r="AG2" s="564"/>
      <c r="AH2" s="564"/>
      <c r="AI2" s="564"/>
      <c r="AJ2" s="564"/>
      <c r="AK2" s="564"/>
      <c r="AL2" s="564"/>
      <c r="AM2" s="198"/>
      <c r="AN2" s="1"/>
      <c r="AO2" s="1"/>
      <c r="AP2" s="1"/>
      <c r="AQ2" s="1"/>
      <c r="AR2" s="1"/>
      <c r="AT2" s="3"/>
      <c r="AU2" s="3"/>
      <c r="AV2" s="3"/>
      <c r="AW2" s="3"/>
    </row>
    <row r="3" spans="1:49" ht="24" customHeight="1" thickBot="1">
      <c r="A3" s="185" t="s">
        <v>4</v>
      </c>
      <c r="B3" s="210"/>
      <c r="C3" s="211" t="str">
        <f>VLOOKUP($A$1,$V$34:$AQ$38,2)</f>
        <v>Javelin</v>
      </c>
      <c r="D3" s="212" t="str">
        <f>VLOOKUP($A$1,$V$34:$AQ$38,3)</f>
        <v>Sen Men</v>
      </c>
      <c r="E3" s="205"/>
      <c r="F3" s="205" t="s">
        <v>5</v>
      </c>
      <c r="G3" s="565" t="str">
        <f>Teamsetup!$D$19</f>
        <v>-</v>
      </c>
      <c r="H3" s="566"/>
      <c r="I3" s="205"/>
      <c r="J3" s="213" t="s">
        <v>6</v>
      </c>
      <c r="K3" s="214"/>
      <c r="L3" s="215"/>
      <c r="M3" s="554" t="str">
        <f>IF(Teamsetup!$C$13=6,VLOOKUP($A$1,$V$33:$AV$50,6),IF(Teamsetup!$C$13&lt;&gt;6,VLOOKUP($A$1,$V$33:$AV$50,7)))</f>
        <v>-</v>
      </c>
      <c r="N3" s="555" t="str">
        <f>IF($Q$6=6,VLOOKUP($A$1,$V$4:$AR$46,6),IF($Q$6&lt;&gt;6,VLOOKUP($A$1,$V$4:$AR$46,7)))</f>
        <v>-</v>
      </c>
      <c r="O3" s="76"/>
      <c r="P3" s="76"/>
      <c r="Q3" s="76"/>
      <c r="R3" s="76"/>
      <c r="S3" s="76"/>
      <c r="T3" s="69"/>
      <c r="U3" s="198"/>
      <c r="V3" s="564" t="s">
        <v>218</v>
      </c>
      <c r="W3" s="564"/>
      <c r="X3" s="564"/>
      <c r="Y3" s="564"/>
      <c r="Z3" s="564"/>
      <c r="AA3" s="564"/>
      <c r="AB3" s="564"/>
      <c r="AC3" s="564"/>
      <c r="AD3" s="564"/>
      <c r="AE3" s="564"/>
      <c r="AF3" s="564"/>
      <c r="AG3" s="564"/>
      <c r="AH3" s="564"/>
      <c r="AI3" s="564"/>
      <c r="AJ3" s="564"/>
      <c r="AK3" s="564"/>
      <c r="AL3" s="564"/>
      <c r="AM3" s="198"/>
      <c r="AN3" s="1"/>
      <c r="AO3" s="1"/>
      <c r="AP3" s="1"/>
      <c r="AQ3" s="1"/>
      <c r="AR3" s="1"/>
      <c r="AT3" s="3"/>
      <c r="AU3" s="3"/>
      <c r="AV3" s="3"/>
      <c r="AW3" s="3"/>
    </row>
    <row r="4" spans="1:49" ht="24" customHeight="1">
      <c r="A4" s="186"/>
      <c r="B4" s="216"/>
      <c r="C4" s="217" t="s">
        <v>11</v>
      </c>
      <c r="D4" s="265" t="str">
        <f>VLOOKUP($A$1,$V$34:$AQ$38,5)</f>
        <v>800g</v>
      </c>
      <c r="E4" s="556" t="s">
        <v>12</v>
      </c>
      <c r="F4" s="557"/>
      <c r="G4" s="556" t="s">
        <v>13</v>
      </c>
      <c r="H4" s="557"/>
      <c r="I4" s="556" t="s">
        <v>14</v>
      </c>
      <c r="J4" s="557"/>
      <c r="K4" s="558" t="s">
        <v>15</v>
      </c>
      <c r="L4" s="559"/>
      <c r="M4" s="582" t="s">
        <v>16</v>
      </c>
      <c r="N4" s="542" t="s">
        <v>17</v>
      </c>
      <c r="O4" s="76"/>
      <c r="P4" s="76"/>
      <c r="Q4" s="76"/>
      <c r="R4" s="76"/>
      <c r="S4" s="76"/>
      <c r="T4" s="69"/>
      <c r="U4" s="198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T4" s="3"/>
      <c r="AU4" s="3"/>
      <c r="AV4" s="3"/>
      <c r="AW4" s="3"/>
    </row>
    <row r="5" spans="1:49" ht="24" customHeight="1">
      <c r="A5" s="187"/>
      <c r="B5" s="219" t="s">
        <v>21</v>
      </c>
      <c r="C5" s="220" t="s">
        <v>22</v>
      </c>
      <c r="D5" s="220" t="s">
        <v>23</v>
      </c>
      <c r="E5" s="562" t="s">
        <v>24</v>
      </c>
      <c r="F5" s="563"/>
      <c r="G5" s="562" t="s">
        <v>24</v>
      </c>
      <c r="H5" s="563"/>
      <c r="I5" s="562" t="s">
        <v>24</v>
      </c>
      <c r="J5" s="563"/>
      <c r="K5" s="562" t="s">
        <v>24</v>
      </c>
      <c r="L5" s="563"/>
      <c r="M5" s="583"/>
      <c r="N5" s="543"/>
      <c r="O5" s="76"/>
      <c r="P5" s="76"/>
      <c r="Q5" s="76"/>
      <c r="R5" s="76"/>
      <c r="S5" s="76"/>
      <c r="T5" s="69"/>
      <c r="U5" s="198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T5" s="3"/>
      <c r="AU5" s="3"/>
      <c r="AV5" s="3"/>
      <c r="AW5" s="3"/>
    </row>
    <row r="6" spans="1:49" ht="24" customHeight="1">
      <c r="A6" s="188">
        <v>1</v>
      </c>
      <c r="B6" s="205" t="str">
        <f>VLOOKUP($A$1,$V$34:$AR$38,8)</f>
        <v>-</v>
      </c>
      <c r="C6" s="221"/>
      <c r="D6" s="205" t="str">
        <f>VLOOKUP($A$1,$V$34:$AR$38,16)</f>
        <v>-</v>
      </c>
      <c r="E6" s="223"/>
      <c r="F6" s="223"/>
      <c r="G6" s="223"/>
      <c r="H6" s="223"/>
      <c r="I6" s="223"/>
      <c r="J6" s="223"/>
      <c r="K6" s="223"/>
      <c r="L6" s="223"/>
      <c r="M6" s="223"/>
      <c r="N6" s="224"/>
      <c r="O6" s="76"/>
      <c r="P6" s="76"/>
      <c r="Q6" s="76"/>
      <c r="R6" s="76"/>
      <c r="S6" s="76"/>
      <c r="T6" s="69"/>
      <c r="U6" s="198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T6" s="3"/>
      <c r="AU6" s="3"/>
      <c r="AV6" s="3"/>
      <c r="AW6" s="3"/>
    </row>
    <row r="7" spans="1:49" ht="24" customHeight="1">
      <c r="A7" s="188">
        <v>2</v>
      </c>
      <c r="B7" s="205" t="str">
        <f>VLOOKUP($A$1,$V$34:$AR$38,9)</f>
        <v>-</v>
      </c>
      <c r="C7" s="221"/>
      <c r="D7" s="205" t="str">
        <f>VLOOKUP($A$1,$V$34:$AR$38,17)</f>
        <v>-</v>
      </c>
      <c r="E7" s="223"/>
      <c r="F7" s="223"/>
      <c r="G7" s="223"/>
      <c r="H7" s="223"/>
      <c r="I7" s="223"/>
      <c r="J7" s="223"/>
      <c r="K7" s="223"/>
      <c r="L7" s="223"/>
      <c r="M7" s="223"/>
      <c r="N7" s="224"/>
      <c r="O7" s="76"/>
      <c r="P7" s="76"/>
      <c r="Q7" s="76"/>
      <c r="R7" s="76"/>
      <c r="S7" s="76"/>
      <c r="T7" s="69"/>
      <c r="U7" s="198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T7" s="3"/>
      <c r="AU7" s="3"/>
      <c r="AV7" s="3"/>
      <c r="AW7" s="3"/>
    </row>
    <row r="8" spans="1:49" ht="24" customHeight="1">
      <c r="A8" s="188">
        <v>3</v>
      </c>
      <c r="B8" s="205" t="str">
        <f>VLOOKUP($A$1,$V$34:$AR$38,10)</f>
        <v>-</v>
      </c>
      <c r="C8" s="221"/>
      <c r="D8" s="205" t="str">
        <f>VLOOKUP($A$1,$V$34:$AR$38,18)</f>
        <v>-</v>
      </c>
      <c r="E8" s="223"/>
      <c r="F8" s="223"/>
      <c r="G8" s="223"/>
      <c r="H8" s="223"/>
      <c r="I8" s="223"/>
      <c r="J8" s="223"/>
      <c r="K8" s="223"/>
      <c r="L8" s="223"/>
      <c r="M8" s="223"/>
      <c r="N8" s="224"/>
      <c r="O8" s="76"/>
      <c r="P8" s="76"/>
      <c r="Q8" s="76"/>
      <c r="R8" s="76"/>
      <c r="S8" s="76"/>
      <c r="T8" s="69"/>
      <c r="U8" s="198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T8" s="3"/>
      <c r="AU8" s="3"/>
      <c r="AV8" s="3"/>
      <c r="AW8" s="3"/>
    </row>
    <row r="9" spans="1:49" ht="24" customHeight="1">
      <c r="A9" s="188">
        <v>4</v>
      </c>
      <c r="B9" s="205" t="str">
        <f>VLOOKUP($A$1,$V$34:$AR$38,11)</f>
        <v>-</v>
      </c>
      <c r="C9" s="221"/>
      <c r="D9" s="205" t="str">
        <f>VLOOKUP($A$1,$V$34:$AR$38,19)</f>
        <v>-</v>
      </c>
      <c r="E9" s="223"/>
      <c r="F9" s="223"/>
      <c r="G9" s="223"/>
      <c r="H9" s="223"/>
      <c r="I9" s="223"/>
      <c r="J9" s="223"/>
      <c r="K9" s="223"/>
      <c r="L9" s="223"/>
      <c r="M9" s="223"/>
      <c r="N9" s="224"/>
      <c r="O9" s="76"/>
      <c r="P9" s="76"/>
      <c r="Q9" s="76"/>
      <c r="R9" s="76"/>
      <c r="S9" s="76"/>
      <c r="T9" s="69"/>
      <c r="U9" s="198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T9" s="3"/>
      <c r="AU9" s="3"/>
      <c r="AV9" s="3"/>
      <c r="AW9" s="3"/>
    </row>
    <row r="10" spans="1:49" ht="24" customHeight="1">
      <c r="A10" s="188">
        <v>5</v>
      </c>
      <c r="B10" s="205" t="str">
        <f>VLOOKUP($A$1,$V$34:$AR$38,12)</f>
        <v>-</v>
      </c>
      <c r="C10" s="221"/>
      <c r="D10" s="205" t="str">
        <f>VLOOKUP($A$1,$V$34:$AR$38,20)</f>
        <v>-</v>
      </c>
      <c r="E10" s="223"/>
      <c r="F10" s="223"/>
      <c r="G10" s="223"/>
      <c r="H10" s="223"/>
      <c r="I10" s="223"/>
      <c r="J10" s="223"/>
      <c r="K10" s="223"/>
      <c r="L10" s="223"/>
      <c r="M10" s="223"/>
      <c r="N10" s="224"/>
      <c r="O10" s="76"/>
      <c r="P10" s="76"/>
      <c r="Q10" s="76"/>
      <c r="R10" s="76"/>
      <c r="S10" s="76"/>
      <c r="T10" s="69"/>
      <c r="U10" s="198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T10" s="3"/>
      <c r="AU10" s="3"/>
      <c r="AV10" s="3"/>
      <c r="AW10" s="3"/>
    </row>
    <row r="11" spans="1:49" ht="24" customHeight="1">
      <c r="A11" s="188">
        <v>6</v>
      </c>
      <c r="B11" s="205" t="str">
        <f>VLOOKUP($A$1,$V$34:$AR$38,13)</f>
        <v>-</v>
      </c>
      <c r="C11" s="473"/>
      <c r="D11" s="32" t="str">
        <f>VLOOKUP($A$1,$V$34:$AR$38,21)</f>
        <v>-</v>
      </c>
      <c r="E11" s="223"/>
      <c r="F11" s="223"/>
      <c r="G11" s="223"/>
      <c r="H11" s="223"/>
      <c r="I11" s="223"/>
      <c r="J11" s="223"/>
      <c r="K11" s="223"/>
      <c r="L11" s="223"/>
      <c r="M11" s="223"/>
      <c r="N11" s="224"/>
      <c r="O11" s="76"/>
      <c r="P11" s="76"/>
      <c r="Q11" s="76"/>
      <c r="R11" s="76"/>
      <c r="S11" s="76"/>
      <c r="T11" s="69"/>
      <c r="U11" s="198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T11" s="3"/>
      <c r="AU11" s="3"/>
      <c r="AV11" s="3"/>
      <c r="AW11" s="3"/>
    </row>
    <row r="12" spans="1:49" ht="24" customHeight="1">
      <c r="A12" s="188">
        <v>7</v>
      </c>
      <c r="B12" s="32" t="str">
        <f>VLOOKUP($A$1,$V$34:$AR$38,14)</f>
        <v>-</v>
      </c>
      <c r="C12" s="32"/>
      <c r="D12" s="32" t="str">
        <f>VLOOKUP($A$1,$V$34:$AR$38,22)</f>
        <v>-</v>
      </c>
      <c r="E12" s="223"/>
      <c r="F12" s="223"/>
      <c r="G12" s="223"/>
      <c r="H12" s="223"/>
      <c r="I12" s="223"/>
      <c r="J12" s="223"/>
      <c r="K12" s="223"/>
      <c r="L12" s="223"/>
      <c r="M12" s="223"/>
      <c r="N12" s="224"/>
      <c r="O12" s="76"/>
      <c r="P12" s="76"/>
      <c r="Q12" s="76"/>
      <c r="R12" s="76"/>
      <c r="S12" s="76"/>
      <c r="T12" s="69"/>
      <c r="U12" s="198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T12" s="3"/>
      <c r="AU12" s="3"/>
      <c r="AV12" s="3"/>
      <c r="AW12" s="3"/>
    </row>
    <row r="13" spans="1:49" ht="24" customHeight="1">
      <c r="A13" s="188">
        <v>8</v>
      </c>
      <c r="B13" s="32" t="str">
        <f>VLOOKUP($A$1,$V$34:$AR$38,15)</f>
        <v>-</v>
      </c>
      <c r="C13" s="32"/>
      <c r="D13" s="32" t="str">
        <f>VLOOKUP($A$1,$V$34:$AR$38,23)</f>
        <v>-</v>
      </c>
      <c r="E13" s="223"/>
      <c r="F13" s="223"/>
      <c r="G13" s="223"/>
      <c r="H13" s="223"/>
      <c r="I13" s="223"/>
      <c r="J13" s="223"/>
      <c r="K13" s="223"/>
      <c r="L13" s="223"/>
      <c r="M13" s="223"/>
      <c r="N13" s="224"/>
      <c r="O13" s="76"/>
      <c r="P13" s="76"/>
      <c r="Q13" s="76"/>
      <c r="R13" s="76"/>
      <c r="S13" s="76"/>
      <c r="T13" s="69"/>
      <c r="U13" s="198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T13" s="3"/>
      <c r="AU13" s="3"/>
      <c r="AV13" s="3"/>
      <c r="AW13" s="3"/>
    </row>
    <row r="14" spans="1:49" ht="24" customHeight="1">
      <c r="A14" s="188">
        <v>9</v>
      </c>
      <c r="B14" s="205" t="str">
        <f>CONCATENATE(VLOOKUP($A$1,$V$34:$AR$38,8),(VLOOKUP($A$1,$V$34:$AR$38,8)))</f>
        <v>--</v>
      </c>
      <c r="C14" s="221"/>
      <c r="D14" s="221" t="str">
        <f>VLOOKUP($A$1,$V$34:$AR$38,16)</f>
        <v>-</v>
      </c>
      <c r="E14" s="223"/>
      <c r="F14" s="223"/>
      <c r="G14" s="223"/>
      <c r="H14" s="223"/>
      <c r="I14" s="223"/>
      <c r="J14" s="223"/>
      <c r="K14" s="223"/>
      <c r="L14" s="223"/>
      <c r="M14" s="223"/>
      <c r="N14" s="224"/>
      <c r="O14" s="76"/>
      <c r="P14" s="76"/>
      <c r="Q14" s="76"/>
      <c r="R14" s="76"/>
      <c r="S14" s="76"/>
      <c r="T14" s="69"/>
      <c r="U14" s="198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T14" s="3"/>
      <c r="AU14" s="3"/>
      <c r="AV14" s="3"/>
      <c r="AW14" s="3"/>
    </row>
    <row r="15" spans="1:49" ht="24" customHeight="1">
      <c r="A15" s="188">
        <v>10</v>
      </c>
      <c r="B15" s="205" t="str">
        <f>CONCATENATE(VLOOKUP($A$1,$V$34:$AR$38,9),(VLOOKUP($A$1,$V$34:$AR$38,9)))</f>
        <v>--</v>
      </c>
      <c r="C15" s="221"/>
      <c r="D15" s="221" t="str">
        <f>VLOOKUP($A$1,$V$34:$AR$38,17)</f>
        <v>-</v>
      </c>
      <c r="E15" s="223"/>
      <c r="F15" s="223"/>
      <c r="G15" s="223"/>
      <c r="H15" s="223"/>
      <c r="I15" s="223"/>
      <c r="J15" s="223"/>
      <c r="K15" s="223"/>
      <c r="L15" s="223"/>
      <c r="M15" s="223"/>
      <c r="N15" s="224"/>
      <c r="O15" s="76"/>
      <c r="P15" s="76"/>
      <c r="Q15" s="76"/>
      <c r="R15" s="76"/>
      <c r="S15" s="76"/>
      <c r="T15" s="69"/>
      <c r="U15" s="198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T15" s="3"/>
      <c r="AU15" s="3"/>
      <c r="AV15" s="3"/>
      <c r="AW15" s="3"/>
    </row>
    <row r="16" spans="1:49" ht="24" customHeight="1">
      <c r="A16" s="188">
        <v>11</v>
      </c>
      <c r="B16" s="205" t="str">
        <f>CONCATENATE(VLOOKUP($A$1,$V$34:$AR$38,10),(VLOOKUP($A$1,$V$34:$AR$38,10)))</f>
        <v>--</v>
      </c>
      <c r="C16" s="221"/>
      <c r="D16" s="228" t="str">
        <f>VLOOKUP($A$1,$V$34:$AR$38,18)</f>
        <v>-</v>
      </c>
      <c r="E16" s="223"/>
      <c r="F16" s="223"/>
      <c r="G16" s="223"/>
      <c r="H16" s="223"/>
      <c r="I16" s="223"/>
      <c r="J16" s="223"/>
      <c r="K16" s="223"/>
      <c r="L16" s="223"/>
      <c r="M16" s="223"/>
      <c r="N16" s="224"/>
      <c r="O16" s="76"/>
      <c r="P16" s="76"/>
      <c r="Q16" s="76"/>
      <c r="R16" s="76"/>
      <c r="S16" s="76"/>
      <c r="T16" s="69"/>
      <c r="U16" s="198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T16" s="3"/>
      <c r="AU16" s="3"/>
      <c r="AV16" s="3"/>
      <c r="AW16" s="3"/>
    </row>
    <row r="17" spans="1:49" ht="24" customHeight="1">
      <c r="A17" s="188">
        <v>12</v>
      </c>
      <c r="B17" s="205" t="str">
        <f>CONCATENATE(VLOOKUP($A$1,$V$34:$AR$38,11),(VLOOKUP($A$1,$V$34:$AR$38,11)))</f>
        <v>--</v>
      </c>
      <c r="C17" s="221"/>
      <c r="D17" s="221" t="str">
        <f>VLOOKUP($A$1,$V$34:$AR$38,19)</f>
        <v>-</v>
      </c>
      <c r="E17" s="223"/>
      <c r="F17" s="223"/>
      <c r="G17" s="223"/>
      <c r="H17" s="223"/>
      <c r="I17" s="223"/>
      <c r="J17" s="223"/>
      <c r="K17" s="223"/>
      <c r="L17" s="223"/>
      <c r="M17" s="223"/>
      <c r="N17" s="224"/>
      <c r="O17" s="76"/>
      <c r="P17" s="76"/>
      <c r="Q17" s="76"/>
      <c r="R17" s="76"/>
      <c r="S17" s="76"/>
      <c r="T17" s="69"/>
      <c r="U17" s="198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T17" s="3"/>
      <c r="AU17" s="3"/>
      <c r="AV17" s="3"/>
      <c r="AW17" s="3"/>
    </row>
    <row r="18" spans="1:49" ht="24" customHeight="1">
      <c r="A18" s="188">
        <v>13</v>
      </c>
      <c r="B18" s="205" t="str">
        <f>CONCATENATE(VLOOKUP($A$1,$V$34:$AR$38,12),(VLOOKUP($A$1,$V$34:$AR$38,12)))</f>
        <v>--</v>
      </c>
      <c r="C18" s="221"/>
      <c r="D18" s="221" t="str">
        <f>VLOOKUP($A$1,$V$34:$AR$38,20)</f>
        <v>-</v>
      </c>
      <c r="E18" s="223"/>
      <c r="F18" s="223"/>
      <c r="G18" s="223"/>
      <c r="H18" s="223"/>
      <c r="I18" s="223"/>
      <c r="J18" s="223"/>
      <c r="K18" s="223"/>
      <c r="L18" s="223"/>
      <c r="M18" s="223"/>
      <c r="N18" s="224"/>
      <c r="O18" s="76"/>
      <c r="P18" s="76"/>
      <c r="Q18" s="76"/>
      <c r="R18" s="76"/>
      <c r="S18" s="76"/>
      <c r="T18" s="69"/>
      <c r="U18" s="198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T18" s="3"/>
      <c r="AU18" s="3"/>
      <c r="AV18" s="3"/>
      <c r="AW18" s="3"/>
    </row>
    <row r="19" spans="1:49" ht="24" customHeight="1">
      <c r="A19" s="188">
        <v>14</v>
      </c>
      <c r="B19" s="205" t="str">
        <f>CONCATENATE(VLOOKUP($A$1,$V$34:$AR$38,13),(VLOOKUP($A$1,$V$34:$AR$38,13)))</f>
        <v>--</v>
      </c>
      <c r="C19" s="473"/>
      <c r="D19" s="473" t="str">
        <f>VLOOKUP($A$1,$V$34:$AR$38,21)</f>
        <v>-</v>
      </c>
      <c r="E19" s="223"/>
      <c r="F19" s="223"/>
      <c r="G19" s="223"/>
      <c r="H19" s="223"/>
      <c r="I19" s="223"/>
      <c r="J19" s="223"/>
      <c r="K19" s="223"/>
      <c r="L19" s="223"/>
      <c r="M19" s="223"/>
      <c r="N19" s="224"/>
      <c r="O19" s="76"/>
      <c r="P19" s="76"/>
      <c r="Q19" s="76"/>
      <c r="R19" s="76"/>
      <c r="S19" s="76"/>
      <c r="T19" s="69"/>
      <c r="U19" s="198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T19" s="3"/>
      <c r="AU19" s="3"/>
      <c r="AV19" s="3"/>
      <c r="AW19" s="3"/>
    </row>
    <row r="20" spans="1:49" ht="24" customHeight="1">
      <c r="A20" s="188">
        <v>15</v>
      </c>
      <c r="B20" s="32" t="str">
        <f>CONCATENATE(VLOOKUP($A$1,$V$34:$AR$38,14),(VLOOKUP($A$1,$V$34:$AR$38,14)))</f>
        <v>--</v>
      </c>
      <c r="C20" s="32"/>
      <c r="D20" s="32" t="str">
        <f>VLOOKUP($A$1,$V$34:$AR$38,22)</f>
        <v>-</v>
      </c>
      <c r="E20" s="223"/>
      <c r="F20" s="223"/>
      <c r="G20" s="223"/>
      <c r="H20" s="223"/>
      <c r="I20" s="223"/>
      <c r="J20" s="223"/>
      <c r="K20" s="223"/>
      <c r="L20" s="223"/>
      <c r="M20" s="223"/>
      <c r="N20" s="224"/>
      <c r="O20" s="76"/>
      <c r="P20" s="76"/>
      <c r="Q20" s="76"/>
      <c r="R20" s="76"/>
      <c r="S20" s="76"/>
      <c r="T20" s="69"/>
      <c r="U20" s="198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T20" s="3"/>
      <c r="AU20" s="3"/>
      <c r="AV20" s="3"/>
      <c r="AW20" s="3"/>
    </row>
    <row r="21" spans="1:49" ht="24" customHeight="1">
      <c r="A21" s="188">
        <v>16</v>
      </c>
      <c r="B21" s="230" t="str">
        <f>CONCATENATE(VLOOKUP($A$1,$V$34:$AR$38,15),(VLOOKUP($A$1,$V$34:$AR$38,15)))</f>
        <v>--</v>
      </c>
      <c r="C21" s="221"/>
      <c r="D21" s="222" t="str">
        <f>VLOOKUP($A$1,$V$34:$AR$38,23)</f>
        <v>-</v>
      </c>
      <c r="E21" s="223"/>
      <c r="F21" s="223"/>
      <c r="G21" s="223"/>
      <c r="H21" s="223"/>
      <c r="I21" s="223"/>
      <c r="J21" s="223"/>
      <c r="K21" s="223"/>
      <c r="L21" s="223"/>
      <c r="M21" s="223"/>
      <c r="N21" s="224"/>
      <c r="O21" s="76"/>
      <c r="P21" s="76"/>
      <c r="Q21" s="76"/>
      <c r="R21" s="76"/>
      <c r="S21" s="76"/>
      <c r="T21" s="69"/>
      <c r="U21" s="198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T21" s="3"/>
      <c r="AU21" s="3"/>
      <c r="AV21" s="3"/>
      <c r="AW21" s="3"/>
    </row>
    <row r="22" spans="1:49" ht="24" customHeight="1">
      <c r="A22" s="188">
        <v>17</v>
      </c>
      <c r="B22" s="230"/>
      <c r="C22" s="221"/>
      <c r="D22" s="222"/>
      <c r="E22" s="223"/>
      <c r="F22" s="223"/>
      <c r="G22" s="223"/>
      <c r="H22" s="223"/>
      <c r="I22" s="223"/>
      <c r="J22" s="223"/>
      <c r="K22" s="223"/>
      <c r="L22" s="223"/>
      <c r="M22" s="223"/>
      <c r="N22" s="224"/>
      <c r="O22" s="76"/>
      <c r="P22" s="76"/>
      <c r="Q22" s="76"/>
      <c r="R22" s="76"/>
      <c r="S22" s="76"/>
      <c r="T22" s="69"/>
      <c r="U22" s="198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T22" s="3"/>
      <c r="AU22" s="3"/>
      <c r="AV22" s="3"/>
      <c r="AW22" s="3"/>
    </row>
    <row r="23" spans="1:49" s="363" customFormat="1" ht="24" customHeight="1">
      <c r="A23" s="188">
        <v>18</v>
      </c>
      <c r="B23" s="230"/>
      <c r="C23" s="221"/>
      <c r="D23" s="222"/>
      <c r="E23" s="475"/>
      <c r="F23" s="475"/>
      <c r="G23" s="475"/>
      <c r="H23" s="475"/>
      <c r="I23" s="475"/>
      <c r="J23" s="475"/>
      <c r="K23" s="475"/>
      <c r="L23" s="475"/>
      <c r="M23" s="475"/>
      <c r="N23" s="476"/>
      <c r="O23" s="76"/>
      <c r="P23" s="76"/>
      <c r="Q23" s="76"/>
      <c r="R23" s="76"/>
      <c r="S23" s="76"/>
      <c r="T23" s="69"/>
      <c r="U23" s="198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T23" s="3"/>
      <c r="AU23" s="3"/>
      <c r="AV23" s="3"/>
      <c r="AW23" s="3"/>
    </row>
    <row r="24" spans="1:49" s="363" customFormat="1" ht="24" customHeight="1">
      <c r="A24" s="188">
        <v>19</v>
      </c>
      <c r="B24" s="230"/>
      <c r="C24" s="221"/>
      <c r="D24" s="222"/>
      <c r="E24" s="475"/>
      <c r="F24" s="475"/>
      <c r="G24" s="475"/>
      <c r="H24" s="475"/>
      <c r="I24" s="475"/>
      <c r="J24" s="475"/>
      <c r="K24" s="475"/>
      <c r="L24" s="475"/>
      <c r="M24" s="475"/>
      <c r="N24" s="476"/>
      <c r="O24" s="76"/>
      <c r="P24" s="76"/>
      <c r="Q24" s="76"/>
      <c r="R24" s="76"/>
      <c r="S24" s="76"/>
      <c r="T24" s="69"/>
      <c r="U24" s="198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T24" s="3"/>
      <c r="AU24" s="3"/>
      <c r="AV24" s="3"/>
      <c r="AW24" s="3"/>
    </row>
    <row r="25" spans="1:49" s="363" customFormat="1" ht="24" customHeight="1">
      <c r="A25" s="188">
        <v>20</v>
      </c>
      <c r="B25" s="230"/>
      <c r="C25" s="221"/>
      <c r="D25" s="222"/>
      <c r="E25" s="475"/>
      <c r="F25" s="475"/>
      <c r="G25" s="475"/>
      <c r="H25" s="475"/>
      <c r="I25" s="475"/>
      <c r="J25" s="475"/>
      <c r="K25" s="475"/>
      <c r="L25" s="475"/>
      <c r="M25" s="475"/>
      <c r="N25" s="476"/>
      <c r="O25" s="76"/>
      <c r="P25" s="76"/>
      <c r="Q25" s="76"/>
      <c r="R25" s="76"/>
      <c r="S25" s="76"/>
      <c r="T25" s="69"/>
      <c r="U25" s="198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T25" s="3"/>
      <c r="AU25" s="3"/>
      <c r="AV25" s="3"/>
      <c r="AW25" s="3"/>
    </row>
    <row r="26" spans="1:49" s="363" customFormat="1" ht="24" customHeight="1">
      <c r="A26" s="188">
        <v>21</v>
      </c>
      <c r="B26" s="230"/>
      <c r="C26" s="221"/>
      <c r="D26" s="222"/>
      <c r="E26" s="475"/>
      <c r="F26" s="475"/>
      <c r="G26" s="475"/>
      <c r="H26" s="475"/>
      <c r="I26" s="475"/>
      <c r="J26" s="475"/>
      <c r="K26" s="475"/>
      <c r="L26" s="475"/>
      <c r="M26" s="475"/>
      <c r="N26" s="476"/>
      <c r="O26" s="76"/>
      <c r="P26" s="76"/>
      <c r="Q26" s="76"/>
      <c r="R26" s="76"/>
      <c r="S26" s="76"/>
      <c r="T26" s="69"/>
      <c r="U26" s="198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T26" s="3"/>
      <c r="AU26" s="3"/>
      <c r="AV26" s="3"/>
      <c r="AW26" s="3"/>
    </row>
    <row r="27" spans="1:49" s="363" customFormat="1" ht="24" customHeight="1">
      <c r="A27" s="188">
        <v>22</v>
      </c>
      <c r="B27" s="230"/>
      <c r="C27" s="221"/>
      <c r="D27" s="222"/>
      <c r="E27" s="475"/>
      <c r="F27" s="475"/>
      <c r="G27" s="475"/>
      <c r="H27" s="475"/>
      <c r="I27" s="475"/>
      <c r="J27" s="475"/>
      <c r="K27" s="475"/>
      <c r="L27" s="475"/>
      <c r="M27" s="475"/>
      <c r="N27" s="476"/>
      <c r="O27" s="76"/>
      <c r="P27" s="76"/>
      <c r="Q27" s="76"/>
      <c r="R27" s="76"/>
      <c r="S27" s="76"/>
      <c r="T27" s="69"/>
      <c r="U27" s="198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T27" s="3"/>
      <c r="AU27" s="3"/>
      <c r="AV27" s="3"/>
      <c r="AW27" s="3"/>
    </row>
    <row r="28" spans="1:49" ht="24" customHeight="1">
      <c r="A28" s="188">
        <v>23</v>
      </c>
      <c r="B28" s="230"/>
      <c r="C28" s="221"/>
      <c r="D28" s="222"/>
      <c r="E28" s="223"/>
      <c r="F28" s="223"/>
      <c r="G28" s="223"/>
      <c r="H28" s="223"/>
      <c r="I28" s="223"/>
      <c r="J28" s="223"/>
      <c r="K28" s="223"/>
      <c r="L28" s="223"/>
      <c r="M28" s="223"/>
      <c r="N28" s="224"/>
      <c r="O28" s="76"/>
      <c r="P28" s="76"/>
      <c r="Q28" s="76"/>
      <c r="R28" s="76"/>
      <c r="S28" s="76"/>
      <c r="T28" s="69"/>
      <c r="U28" s="198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T28" s="3"/>
      <c r="AU28" s="3"/>
      <c r="AV28" s="3"/>
      <c r="AW28" s="3"/>
    </row>
    <row r="29" spans="1:49" ht="24" customHeight="1">
      <c r="A29" s="188">
        <v>24</v>
      </c>
      <c r="B29" s="230"/>
      <c r="C29" s="221"/>
      <c r="D29" s="222"/>
      <c r="E29" s="223"/>
      <c r="F29" s="223"/>
      <c r="G29" s="223"/>
      <c r="H29" s="223"/>
      <c r="I29" s="223"/>
      <c r="J29" s="223"/>
      <c r="K29" s="223"/>
      <c r="L29" s="223"/>
      <c r="M29" s="223"/>
      <c r="N29" s="224"/>
      <c r="O29" s="76"/>
      <c r="P29" s="76"/>
      <c r="Q29" s="76"/>
      <c r="R29" s="76"/>
      <c r="S29" s="76"/>
      <c r="T29" s="69"/>
      <c r="U29" s="198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T29" s="3"/>
      <c r="AU29" s="3"/>
      <c r="AV29" s="3"/>
      <c r="AW29" s="3"/>
    </row>
    <row r="30" spans="1:49" ht="24" customHeight="1" thickBot="1">
      <c r="A30" s="188">
        <v>25</v>
      </c>
      <c r="B30" s="231"/>
      <c r="C30" s="232"/>
      <c r="D30" s="233"/>
      <c r="E30" s="234"/>
      <c r="F30" s="234"/>
      <c r="G30" s="234"/>
      <c r="H30" s="234"/>
      <c r="I30" s="234"/>
      <c r="J30" s="234"/>
      <c r="K30" s="234"/>
      <c r="L30" s="234"/>
      <c r="M30" s="234"/>
      <c r="N30" s="235"/>
      <c r="O30" s="76"/>
      <c r="P30" s="76"/>
      <c r="Q30" s="76"/>
      <c r="R30" s="76"/>
      <c r="S30" s="76"/>
      <c r="T30" s="69"/>
      <c r="U30" s="198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T30" s="3"/>
      <c r="AU30" s="3"/>
      <c r="AV30" s="3"/>
      <c r="AW30" s="3"/>
    </row>
    <row r="31" spans="1:49" ht="24" customHeight="1" thickBot="1">
      <c r="A31" s="191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69"/>
      <c r="U31" s="198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T31" s="3"/>
      <c r="AU31" s="3"/>
      <c r="AV31" s="3"/>
      <c r="AW31" s="3"/>
    </row>
    <row r="32" spans="1:49" ht="24" customHeight="1">
      <c r="A32" s="192" t="s">
        <v>48</v>
      </c>
      <c r="B32" s="236"/>
      <c r="C32" s="236"/>
      <c r="D32" s="236"/>
      <c r="E32" s="236"/>
      <c r="F32" s="237"/>
      <c r="G32" s="567" t="s">
        <v>49</v>
      </c>
      <c r="H32" s="568"/>
      <c r="I32" s="568"/>
      <c r="J32" s="568"/>
      <c r="K32" s="568"/>
      <c r="L32" s="568"/>
      <c r="M32" s="568"/>
      <c r="N32" s="569"/>
      <c r="O32" s="238"/>
      <c r="P32" s="239"/>
      <c r="Q32" s="239"/>
      <c r="R32" s="239"/>
      <c r="S32" s="69"/>
      <c r="T32" s="69"/>
      <c r="U32" s="198"/>
      <c r="V32" s="69"/>
      <c r="W32" s="225" t="s">
        <v>7</v>
      </c>
      <c r="X32" s="225" t="s">
        <v>8</v>
      </c>
      <c r="Y32" s="226" t="s">
        <v>9</v>
      </c>
      <c r="Z32" s="225" t="s">
        <v>10</v>
      </c>
      <c r="AA32" s="227" t="s">
        <v>300</v>
      </c>
      <c r="AB32" s="227" t="s">
        <v>301</v>
      </c>
      <c r="AC32" s="225">
        <v>1</v>
      </c>
      <c r="AD32" s="225">
        <v>2</v>
      </c>
      <c r="AE32" s="225">
        <v>3</v>
      </c>
      <c r="AF32" s="225">
        <v>4</v>
      </c>
      <c r="AG32" s="225">
        <v>5</v>
      </c>
      <c r="AH32" s="225">
        <v>6</v>
      </c>
      <c r="AI32" s="225">
        <v>7</v>
      </c>
      <c r="AJ32" s="225">
        <v>8</v>
      </c>
      <c r="AK32" s="69"/>
      <c r="AL32" s="69"/>
      <c r="AM32" s="69"/>
      <c r="AT32" s="3"/>
      <c r="AU32" s="3"/>
      <c r="AV32" s="3"/>
      <c r="AW32" s="3"/>
    </row>
    <row r="33" spans="1:49" ht="24" customHeight="1">
      <c r="A33" s="193" t="s">
        <v>51</v>
      </c>
      <c r="B33" s="240" t="s">
        <v>21</v>
      </c>
      <c r="C33" s="241" t="s">
        <v>22</v>
      </c>
      <c r="D33" s="241" t="s">
        <v>23</v>
      </c>
      <c r="E33" s="242" t="s">
        <v>52</v>
      </c>
      <c r="F33" s="243"/>
      <c r="G33" s="244" t="s">
        <v>51</v>
      </c>
      <c r="H33" s="240" t="s">
        <v>53</v>
      </c>
      <c r="I33" s="544" t="s">
        <v>22</v>
      </c>
      <c r="J33" s="545"/>
      <c r="K33" s="546"/>
      <c r="L33" s="547" t="s">
        <v>23</v>
      </c>
      <c r="M33" s="548"/>
      <c r="N33" s="245" t="s">
        <v>52</v>
      </c>
      <c r="O33" s="238"/>
      <c r="P33" s="239"/>
      <c r="Q33" s="239"/>
      <c r="R33" s="239"/>
      <c r="S33" s="69"/>
      <c r="T33" s="69"/>
      <c r="U33" s="198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T33" s="3"/>
      <c r="AU33" s="3"/>
      <c r="AV33" s="3"/>
      <c r="AW33" s="3"/>
    </row>
    <row r="34" spans="1:49" ht="24" customHeight="1">
      <c r="A34" s="194" t="s">
        <v>54</v>
      </c>
      <c r="B34" s="223"/>
      <c r="C34" s="223"/>
      <c r="D34" s="223"/>
      <c r="E34" s="196"/>
      <c r="F34" s="246"/>
      <c r="G34" s="194" t="s">
        <v>54</v>
      </c>
      <c r="H34" s="223"/>
      <c r="I34" s="544"/>
      <c r="J34" s="545"/>
      <c r="K34" s="546"/>
      <c r="L34" s="547"/>
      <c r="M34" s="548"/>
      <c r="N34" s="247"/>
      <c r="O34" s="248"/>
      <c r="P34" s="239"/>
      <c r="Q34" s="239"/>
      <c r="R34" s="239"/>
      <c r="S34" s="69"/>
      <c r="T34" s="69"/>
      <c r="U34" s="198"/>
      <c r="V34" s="198">
        <v>26</v>
      </c>
      <c r="W34" s="198" t="s">
        <v>55</v>
      </c>
      <c r="X34" s="198" t="s">
        <v>44</v>
      </c>
      <c r="Y34" s="199">
        <f>IF($X$34='Match specific timetable 6 Club'!$F$44,'Match specific timetable 6 Club'!$D$44,"####")</f>
        <v>15.25</v>
      </c>
      <c r="Z34" s="198" t="s">
        <v>56</v>
      </c>
      <c r="AA34" s="200" t="str">
        <f>'Match specific timetable 6 Club'!H44</f>
        <v>-</v>
      </c>
      <c r="AB34" s="200" t="str">
        <f>'Match specific TT 7 &amp; 8 club'!H44</f>
        <v>-</v>
      </c>
      <c r="AC34" s="198" t="str">
        <f>Teamsetup!$D$5</f>
        <v>-</v>
      </c>
      <c r="AD34" s="198" t="str">
        <f>Teamsetup!$D$8</f>
        <v>-</v>
      </c>
      <c r="AE34" s="198" t="str">
        <f>Teamsetup!$D$3</f>
        <v>-</v>
      </c>
      <c r="AF34" s="198" t="str">
        <f>Teamsetup!$D$6</f>
        <v>-</v>
      </c>
      <c r="AG34" s="198" t="str">
        <f>Teamsetup!$D$7</f>
        <v>-</v>
      </c>
      <c r="AH34" s="198" t="str">
        <f>Teamsetup!$D$4</f>
        <v>-</v>
      </c>
      <c r="AI34" s="198" t="str">
        <f>Teamsetup!$D$9</f>
        <v>-</v>
      </c>
      <c r="AJ34" s="198" t="str">
        <f>Teamsetup!$D$10</f>
        <v>-</v>
      </c>
      <c r="AK34" s="198" t="str">
        <f>Teamsetup!$C$5</f>
        <v>-</v>
      </c>
      <c r="AL34" s="198" t="str">
        <f>Teamsetup!$C$8</f>
        <v>-</v>
      </c>
      <c r="AM34" s="199" t="str">
        <f>Teamsetup!$C$3</f>
        <v>-</v>
      </c>
      <c r="AN34" s="1" t="str">
        <f>Teamsetup!$C$6</f>
        <v>-</v>
      </c>
      <c r="AO34" s="1" t="str">
        <f>Teamsetup!$C$7</f>
        <v>-</v>
      </c>
      <c r="AP34" s="1" t="str">
        <f>Teamsetup!$C$4</f>
        <v>-</v>
      </c>
      <c r="AQ34" s="1" t="str">
        <f>Teamsetup!$C$9</f>
        <v>-</v>
      </c>
      <c r="AR34" s="1" t="str">
        <f>Teamsetup!$C$10</f>
        <v>-</v>
      </c>
      <c r="AT34" s="3"/>
      <c r="AU34" s="3"/>
      <c r="AV34" s="3"/>
      <c r="AW34" s="3"/>
    </row>
    <row r="35" spans="1:49" ht="24" customHeight="1">
      <c r="A35" s="194" t="s">
        <v>57</v>
      </c>
      <c r="B35" s="223"/>
      <c r="C35" s="223"/>
      <c r="D35" s="223"/>
      <c r="E35" s="196"/>
      <c r="F35" s="246"/>
      <c r="G35" s="194" t="s">
        <v>57</v>
      </c>
      <c r="H35" s="223"/>
      <c r="I35" s="544"/>
      <c r="J35" s="545"/>
      <c r="K35" s="546"/>
      <c r="L35" s="547"/>
      <c r="M35" s="548"/>
      <c r="N35" s="247"/>
      <c r="O35" s="248"/>
      <c r="P35" s="239"/>
      <c r="Q35" s="239"/>
      <c r="R35" s="239"/>
      <c r="S35" s="69"/>
      <c r="T35" s="69"/>
      <c r="U35" s="198"/>
      <c r="V35" s="198">
        <v>27</v>
      </c>
      <c r="W35" s="198" t="s">
        <v>55</v>
      </c>
      <c r="X35" s="198" t="s">
        <v>33</v>
      </c>
      <c r="Y35" s="199" t="str">
        <f>IF($X$35='Match specific timetable 6 Club'!$F$38,'Match specific timetable 6 Club'!$D$38,"####")</f>
        <v>####</v>
      </c>
      <c r="Z35" s="198" t="s">
        <v>58</v>
      </c>
      <c r="AA35" s="200" t="str">
        <f>'Match specific timetable 6 Club'!H38</f>
        <v>-</v>
      </c>
      <c r="AB35" s="200" t="str">
        <f>'Match specific TT 7 &amp; 8 club'!H38</f>
        <v>-</v>
      </c>
      <c r="AC35" s="198" t="str">
        <f>Teamsetup!$D$5</f>
        <v>-</v>
      </c>
      <c r="AD35" s="198" t="str">
        <f>Teamsetup!$D$8</f>
        <v>-</v>
      </c>
      <c r="AE35" s="198" t="str">
        <f>Teamsetup!$D$3</f>
        <v>-</v>
      </c>
      <c r="AF35" s="198" t="str">
        <f>Teamsetup!$D$6</f>
        <v>-</v>
      </c>
      <c r="AG35" s="198" t="str">
        <f>Teamsetup!$D$7</f>
        <v>-</v>
      </c>
      <c r="AH35" s="198" t="str">
        <f>Teamsetup!$D$4</f>
        <v>-</v>
      </c>
      <c r="AI35" s="198" t="str">
        <f>Teamsetup!$D$9</f>
        <v>-</v>
      </c>
      <c r="AJ35" s="198" t="str">
        <f>Teamsetup!$D$10</f>
        <v>-</v>
      </c>
      <c r="AK35" s="198" t="str">
        <f>Teamsetup!$C$5</f>
        <v>-</v>
      </c>
      <c r="AL35" s="198" t="str">
        <f>Teamsetup!$C$8</f>
        <v>-</v>
      </c>
      <c r="AM35" s="199" t="str">
        <f>Teamsetup!$C$3</f>
        <v>-</v>
      </c>
      <c r="AN35" s="1" t="str">
        <f>Teamsetup!$C$6</f>
        <v>-</v>
      </c>
      <c r="AO35" s="1" t="str">
        <f>Teamsetup!$C$7</f>
        <v>-</v>
      </c>
      <c r="AP35" s="1" t="str">
        <f>Teamsetup!$C$4</f>
        <v>-</v>
      </c>
      <c r="AQ35" s="1" t="str">
        <f>Teamsetup!$C$9</f>
        <v>-</v>
      </c>
      <c r="AR35" s="1" t="str">
        <f>Teamsetup!$C$10</f>
        <v>-</v>
      </c>
      <c r="AT35" s="3"/>
      <c r="AU35" s="3"/>
      <c r="AV35" s="3"/>
      <c r="AW35" s="3"/>
    </row>
    <row r="36" spans="1:49" ht="24" customHeight="1">
      <c r="A36" s="194" t="s">
        <v>59</v>
      </c>
      <c r="B36" s="223"/>
      <c r="C36" s="223"/>
      <c r="D36" s="223"/>
      <c r="E36" s="196"/>
      <c r="F36" s="246"/>
      <c r="G36" s="194" t="s">
        <v>59</v>
      </c>
      <c r="H36" s="223"/>
      <c r="I36" s="544"/>
      <c r="J36" s="545"/>
      <c r="K36" s="546"/>
      <c r="L36" s="547"/>
      <c r="M36" s="548"/>
      <c r="N36" s="247"/>
      <c r="O36" s="248"/>
      <c r="P36" s="239"/>
      <c r="Q36" s="239"/>
      <c r="R36" s="239"/>
      <c r="S36" s="69"/>
      <c r="T36" s="69"/>
      <c r="U36" s="198"/>
      <c r="V36" s="198">
        <v>28</v>
      </c>
      <c r="W36" s="198" t="s">
        <v>55</v>
      </c>
      <c r="X36" s="198" t="s">
        <v>35</v>
      </c>
      <c r="Y36" s="199">
        <f>IF($X$36='Match specific timetable 6 Club'!$F$31,'Match specific timetable 6 Club'!$D$31,"####")</f>
        <v>14.1</v>
      </c>
      <c r="Z36" s="198" t="s">
        <v>60</v>
      </c>
      <c r="AA36" s="200" t="str">
        <f>'Match specific timetable 6 Club'!H31</f>
        <v>-</v>
      </c>
      <c r="AB36" s="200" t="str">
        <f>'Match specific TT 7 &amp; 8 club'!H31</f>
        <v>-</v>
      </c>
      <c r="AC36" s="198" t="str">
        <f>Teamsetup!$D$5</f>
        <v>-</v>
      </c>
      <c r="AD36" s="198" t="str">
        <f>Teamsetup!$D$8</f>
        <v>-</v>
      </c>
      <c r="AE36" s="198" t="str">
        <f>Teamsetup!$D$3</f>
        <v>-</v>
      </c>
      <c r="AF36" s="198" t="str">
        <f>Teamsetup!$D$6</f>
        <v>-</v>
      </c>
      <c r="AG36" s="198" t="str">
        <f>Teamsetup!$D$7</f>
        <v>-</v>
      </c>
      <c r="AH36" s="198" t="str">
        <f>Teamsetup!$D$4</f>
        <v>-</v>
      </c>
      <c r="AI36" s="198" t="str">
        <f>Teamsetup!$D$9</f>
        <v>-</v>
      </c>
      <c r="AJ36" s="198" t="str">
        <f>Teamsetup!$D$10</f>
        <v>-</v>
      </c>
      <c r="AK36" s="198" t="str">
        <f>Teamsetup!$C$5</f>
        <v>-</v>
      </c>
      <c r="AL36" s="198" t="str">
        <f>Teamsetup!$C$8</f>
        <v>-</v>
      </c>
      <c r="AM36" s="199" t="str">
        <f>Teamsetup!$C$3</f>
        <v>-</v>
      </c>
      <c r="AN36" s="1" t="str">
        <f>Teamsetup!$C$6</f>
        <v>-</v>
      </c>
      <c r="AO36" s="1" t="str">
        <f>Teamsetup!$C$7</f>
        <v>-</v>
      </c>
      <c r="AP36" s="1" t="str">
        <f>Teamsetup!$C$4</f>
        <v>-</v>
      </c>
      <c r="AQ36" s="1" t="str">
        <f>Teamsetup!$C$9</f>
        <v>-</v>
      </c>
      <c r="AR36" s="1" t="str">
        <f>Teamsetup!$C$10</f>
        <v>-</v>
      </c>
      <c r="AT36" s="3"/>
      <c r="AU36" s="3"/>
      <c r="AV36" s="3"/>
      <c r="AW36" s="3"/>
    </row>
    <row r="37" spans="1:49" ht="24" customHeight="1">
      <c r="A37" s="194" t="s">
        <v>61</v>
      </c>
      <c r="B37" s="223"/>
      <c r="C37" s="223"/>
      <c r="D37" s="223"/>
      <c r="E37" s="196"/>
      <c r="F37" s="246"/>
      <c r="G37" s="194" t="s">
        <v>61</v>
      </c>
      <c r="H37" s="223"/>
      <c r="I37" s="544"/>
      <c r="J37" s="545"/>
      <c r="K37" s="546"/>
      <c r="L37" s="547"/>
      <c r="M37" s="548"/>
      <c r="N37" s="247"/>
      <c r="O37" s="248"/>
      <c r="P37" s="239"/>
      <c r="Q37" s="239"/>
      <c r="R37" s="239"/>
      <c r="S37" s="69"/>
      <c r="T37" s="69"/>
      <c r="U37" s="198"/>
      <c r="V37" s="198">
        <v>29</v>
      </c>
      <c r="W37" s="198" t="s">
        <v>55</v>
      </c>
      <c r="X37" s="198" t="s">
        <v>314</v>
      </c>
      <c r="Y37" s="199">
        <f>IF($X$37='Match specific timetable 6 Club'!$F$24,'Match specific timetable 6 Club'!$D$24,"####")</f>
        <v>13.05</v>
      </c>
      <c r="Z37" s="198" t="s">
        <v>60</v>
      </c>
      <c r="AA37" s="200" t="str">
        <f>'Match specific timetable 6 Club'!H24</f>
        <v>-</v>
      </c>
      <c r="AB37" s="200" t="str">
        <f>'Match specific TT 7 &amp; 8 club'!H24</f>
        <v>-</v>
      </c>
      <c r="AC37" s="198" t="str">
        <f>Teamsetup!$D$5</f>
        <v>-</v>
      </c>
      <c r="AD37" s="198" t="str">
        <f>Teamsetup!$D$8</f>
        <v>-</v>
      </c>
      <c r="AE37" s="198" t="str">
        <f>Teamsetup!$D$3</f>
        <v>-</v>
      </c>
      <c r="AF37" s="198" t="str">
        <f>Teamsetup!$D$6</f>
        <v>-</v>
      </c>
      <c r="AG37" s="198" t="str">
        <f>Teamsetup!$D$7</f>
        <v>-</v>
      </c>
      <c r="AH37" s="198" t="str">
        <f>Teamsetup!$D$4</f>
        <v>-</v>
      </c>
      <c r="AI37" s="198" t="str">
        <f>Teamsetup!$D$9</f>
        <v>-</v>
      </c>
      <c r="AJ37" s="198" t="str">
        <f>Teamsetup!$D$10</f>
        <v>-</v>
      </c>
      <c r="AK37" s="198" t="str">
        <f>Teamsetup!$C$5</f>
        <v>-</v>
      </c>
      <c r="AL37" s="198" t="str">
        <f>Teamsetup!$C$8</f>
        <v>-</v>
      </c>
      <c r="AM37" s="199" t="str">
        <f>Teamsetup!$C$3</f>
        <v>-</v>
      </c>
      <c r="AN37" s="1" t="str">
        <f>Teamsetup!$C$6</f>
        <v>-</v>
      </c>
      <c r="AO37" s="1" t="str">
        <f>Teamsetup!$C$7</f>
        <v>-</v>
      </c>
      <c r="AP37" s="1" t="str">
        <f>Teamsetup!$C$4</f>
        <v>-</v>
      </c>
      <c r="AQ37" s="1" t="str">
        <f>Teamsetup!$C$9</f>
        <v>-</v>
      </c>
      <c r="AR37" s="1" t="str">
        <f>Teamsetup!$C$10</f>
        <v>-</v>
      </c>
      <c r="AS37" t="s">
        <v>38</v>
      </c>
      <c r="AT37" s="3" t="s">
        <v>210</v>
      </c>
      <c r="AU37" s="3" t="s">
        <v>60</v>
      </c>
      <c r="AV37" s="3" t="s">
        <v>216</v>
      </c>
      <c r="AW37" s="3"/>
    </row>
    <row r="38" spans="1:49" ht="24" customHeight="1">
      <c r="A38" s="194" t="s">
        <v>62</v>
      </c>
      <c r="B38" s="223"/>
      <c r="C38" s="223"/>
      <c r="D38" s="223"/>
      <c r="E38" s="196"/>
      <c r="F38" s="246"/>
      <c r="G38" s="194" t="s">
        <v>62</v>
      </c>
      <c r="H38" s="223"/>
      <c r="I38" s="544"/>
      <c r="J38" s="545"/>
      <c r="K38" s="546"/>
      <c r="L38" s="547"/>
      <c r="M38" s="548"/>
      <c r="N38" s="247"/>
      <c r="O38" s="248"/>
      <c r="P38" s="239"/>
      <c r="Q38" s="239"/>
      <c r="R38" s="239"/>
      <c r="S38" s="69"/>
      <c r="T38" s="69"/>
      <c r="U38" s="198"/>
      <c r="V38" s="198">
        <v>30</v>
      </c>
      <c r="W38" s="198" t="s">
        <v>55</v>
      </c>
      <c r="X38" s="198" t="s">
        <v>39</v>
      </c>
      <c r="Y38" s="199">
        <f>IF($X$38='Match specific timetable 6 Club'!$F$49,'Match specific timetable 6 Club'!$D$49,"####")</f>
        <v>16.15</v>
      </c>
      <c r="Z38" s="198" t="s">
        <v>216</v>
      </c>
      <c r="AA38" s="200" t="str">
        <f>'Match specific timetable 6 Club'!H49</f>
        <v>-</v>
      </c>
      <c r="AB38" s="200" t="str">
        <f>'Match specific TT 7 &amp; 8 club'!H49</f>
        <v>-</v>
      </c>
      <c r="AC38" s="198" t="str">
        <f>Teamsetup!$D$5</f>
        <v>-</v>
      </c>
      <c r="AD38" s="198" t="str">
        <f>Teamsetup!$D$8</f>
        <v>-</v>
      </c>
      <c r="AE38" s="198" t="str">
        <f>Teamsetup!$D$3</f>
        <v>-</v>
      </c>
      <c r="AF38" s="198" t="str">
        <f>Teamsetup!$D$6</f>
        <v>-</v>
      </c>
      <c r="AG38" s="198" t="str">
        <f>Teamsetup!$D$7</f>
        <v>-</v>
      </c>
      <c r="AH38" s="198" t="str">
        <f>Teamsetup!$D$4</f>
        <v>-</v>
      </c>
      <c r="AI38" s="198" t="str">
        <f>Teamsetup!$D$9</f>
        <v>-</v>
      </c>
      <c r="AJ38" s="198" t="str">
        <f>Teamsetup!$D$10</f>
        <v>-</v>
      </c>
      <c r="AK38" s="198" t="str">
        <f>Teamsetup!$C$5</f>
        <v>-</v>
      </c>
      <c r="AL38" s="198" t="str">
        <f>Teamsetup!$C$8</f>
        <v>-</v>
      </c>
      <c r="AM38" s="199" t="str">
        <f>Teamsetup!$C$3</f>
        <v>-</v>
      </c>
      <c r="AN38" s="1" t="str">
        <f>Teamsetup!$C$6</f>
        <v>-</v>
      </c>
      <c r="AO38" s="1" t="str">
        <f>Teamsetup!$C$7</f>
        <v>-</v>
      </c>
      <c r="AP38" s="1" t="str">
        <f>Teamsetup!$C$4</f>
        <v>-</v>
      </c>
      <c r="AQ38" s="1" t="str">
        <f>Teamsetup!$C$9</f>
        <v>-</v>
      </c>
      <c r="AR38" s="1" t="str">
        <f>Teamsetup!$C$10</f>
        <v>-</v>
      </c>
      <c r="AT38" s="3"/>
      <c r="AU38" s="3"/>
      <c r="AV38" s="3"/>
      <c r="AW38" s="3"/>
    </row>
    <row r="39" spans="1:49" ht="24" customHeight="1">
      <c r="A39" s="194" t="s">
        <v>63</v>
      </c>
      <c r="B39" s="223"/>
      <c r="C39" s="223"/>
      <c r="D39" s="223"/>
      <c r="E39" s="196"/>
      <c r="F39" s="246"/>
      <c r="G39" s="194" t="s">
        <v>63</v>
      </c>
      <c r="H39" s="223"/>
      <c r="I39" s="544"/>
      <c r="J39" s="545"/>
      <c r="K39" s="546"/>
      <c r="L39" s="547"/>
      <c r="M39" s="548"/>
      <c r="N39" s="247"/>
      <c r="O39" s="248"/>
      <c r="P39" s="239"/>
      <c r="Q39" s="239"/>
      <c r="R39" s="239"/>
      <c r="S39" s="69"/>
      <c r="T39" s="69"/>
      <c r="U39" s="198"/>
      <c r="V39" s="69"/>
      <c r="W39" s="198"/>
      <c r="X39" s="198"/>
      <c r="Y39" s="199"/>
      <c r="Z39" s="198"/>
      <c r="AA39" s="69"/>
      <c r="AB39" s="69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"/>
      <c r="AO39" s="1"/>
      <c r="AP39" s="1"/>
      <c r="AQ39" s="1"/>
      <c r="AR39" s="1"/>
      <c r="AT39" s="3"/>
      <c r="AU39" s="3"/>
      <c r="AV39" s="3"/>
      <c r="AW39" s="3"/>
    </row>
    <row r="40" spans="1:49" ht="24" customHeight="1" thickBot="1">
      <c r="A40" s="195" t="s">
        <v>64</v>
      </c>
      <c r="B40" s="234"/>
      <c r="C40" s="234"/>
      <c r="D40" s="234"/>
      <c r="E40" s="249"/>
      <c r="F40" s="246"/>
      <c r="G40" s="195" t="s">
        <v>64</v>
      </c>
      <c r="H40" s="234"/>
      <c r="I40" s="549"/>
      <c r="J40" s="550"/>
      <c r="K40" s="551"/>
      <c r="L40" s="552"/>
      <c r="M40" s="553"/>
      <c r="N40" s="250"/>
      <c r="O40" s="248"/>
      <c r="P40" s="239"/>
      <c r="Q40" s="239"/>
      <c r="R40" s="239"/>
      <c r="S40" s="69"/>
      <c r="T40" s="69"/>
      <c r="U40" s="198"/>
      <c r="V40" s="69"/>
      <c r="W40" s="198"/>
      <c r="X40" s="198"/>
      <c r="Y40" s="199"/>
      <c r="Z40" s="198"/>
      <c r="AA40" s="69"/>
      <c r="AB40" s="69"/>
      <c r="AC40" s="198"/>
      <c r="AD40" s="198"/>
      <c r="AE40" s="198"/>
      <c r="AF40" s="198"/>
      <c r="AG40" s="198"/>
      <c r="AH40" s="198"/>
      <c r="AI40" s="198"/>
      <c r="AJ40" s="198"/>
      <c r="AK40" s="198"/>
      <c r="AL40" s="198"/>
      <c r="AM40" s="198"/>
      <c r="AN40" s="1"/>
      <c r="AO40" s="1"/>
      <c r="AP40" s="1"/>
      <c r="AQ40" s="1"/>
      <c r="AR40" s="1"/>
      <c r="AT40" s="3"/>
      <c r="AU40" s="3"/>
      <c r="AV40" s="3"/>
      <c r="AW40" s="3"/>
    </row>
    <row r="41" spans="1:49" ht="24" customHeight="1">
      <c r="A41" s="69"/>
      <c r="B41" s="69"/>
      <c r="C41" s="69"/>
      <c r="D41" s="69"/>
      <c r="E41" s="69"/>
      <c r="F41" s="76"/>
      <c r="G41" s="69"/>
      <c r="H41" s="69"/>
      <c r="I41" s="69"/>
      <c r="J41" s="69"/>
      <c r="K41" s="69"/>
      <c r="L41" s="69"/>
      <c r="M41" s="69"/>
      <c r="N41" s="69"/>
      <c r="O41" s="248"/>
      <c r="P41" s="239"/>
      <c r="Q41" s="239"/>
      <c r="R41" s="239"/>
      <c r="S41" s="69"/>
      <c r="T41" s="69"/>
      <c r="U41" s="198"/>
      <c r="V41" s="69"/>
      <c r="W41" s="198"/>
      <c r="X41" s="198"/>
      <c r="Y41" s="199"/>
      <c r="Z41" s="198"/>
      <c r="AA41" s="69"/>
      <c r="AB41" s="69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"/>
      <c r="AO41" s="1"/>
      <c r="AP41" s="1"/>
      <c r="AQ41" s="1"/>
      <c r="AR41" s="1"/>
      <c r="AT41" s="3"/>
      <c r="AU41" s="3"/>
      <c r="AV41" s="3"/>
      <c r="AW41" s="3"/>
    </row>
    <row r="42" spans="1:61" ht="24" customHeight="1">
      <c r="A42" s="196" t="s">
        <v>66</v>
      </c>
      <c r="B42" s="252"/>
      <c r="C42" s="196" t="s">
        <v>67</v>
      </c>
      <c r="D42" s="253"/>
      <c r="E42" s="253"/>
      <c r="F42" s="253"/>
      <c r="G42" s="253"/>
      <c r="H42" s="254"/>
      <c r="I42" s="223" t="s">
        <v>68</v>
      </c>
      <c r="J42" s="196" t="s">
        <v>69</v>
      </c>
      <c r="K42" s="252"/>
      <c r="L42" s="253"/>
      <c r="M42" s="253"/>
      <c r="N42" s="254"/>
      <c r="O42" s="69"/>
      <c r="P42" s="69"/>
      <c r="Q42" s="69"/>
      <c r="R42" s="69"/>
      <c r="S42" s="69"/>
      <c r="T42" s="69"/>
      <c r="U42" s="198"/>
      <c r="V42" s="198"/>
      <c r="W42" s="198"/>
      <c r="X42" s="251"/>
      <c r="Y42" s="199"/>
      <c r="Z42" s="198"/>
      <c r="AA42" s="69"/>
      <c r="AB42" s="69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"/>
      <c r="AO42" s="1"/>
      <c r="AP42" s="1"/>
      <c r="AQ42" s="1"/>
      <c r="AR42" s="1"/>
      <c r="AT42" s="3"/>
      <c r="AU42" s="2"/>
      <c r="AV42" s="2"/>
      <c r="AW42" s="2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</row>
    <row r="43" spans="1:61" ht="1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198"/>
      <c r="V43" s="198"/>
      <c r="W43" s="198"/>
      <c r="X43" s="251"/>
      <c r="Y43" s="199"/>
      <c r="Z43" s="198"/>
      <c r="AA43" s="69"/>
      <c r="AB43" s="69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"/>
      <c r="AO43" s="1"/>
      <c r="AP43" s="1"/>
      <c r="AQ43" s="1"/>
      <c r="AR43" s="1"/>
      <c r="AT43" s="3"/>
      <c r="AU43" s="2"/>
      <c r="AV43" s="2"/>
      <c r="AW43" s="2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</row>
    <row r="44" spans="1:39" ht="15">
      <c r="A44" s="255"/>
      <c r="B44" s="255"/>
      <c r="C44" s="255"/>
      <c r="D44" s="256"/>
      <c r="E44" s="255"/>
      <c r="F44" s="255"/>
      <c r="G44" s="255"/>
      <c r="H44" s="255"/>
      <c r="I44" s="255"/>
      <c r="J44" s="255"/>
      <c r="K44" s="257"/>
      <c r="L44" s="257"/>
      <c r="M44" s="257"/>
      <c r="N44" s="257"/>
      <c r="O44" s="69"/>
      <c r="P44" s="69"/>
      <c r="Q44" s="69"/>
      <c r="R44" s="69"/>
      <c r="S44" s="69"/>
      <c r="T44" s="69"/>
      <c r="U44" s="198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</row>
    <row r="45" spans="1:62" ht="15">
      <c r="A45" s="69">
        <v>27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198"/>
      <c r="V45" s="198">
        <v>32</v>
      </c>
      <c r="W45" s="198" t="s">
        <v>55</v>
      </c>
      <c r="X45" s="251" t="s">
        <v>70</v>
      </c>
      <c r="Y45" s="199">
        <f>IF($X$45='Match specific timetable 6 Club'!$F$18,'Match specific timetable 6 Club'!$D$18,"####")</f>
        <v>12.25</v>
      </c>
      <c r="Z45" s="198" t="s">
        <v>74</v>
      </c>
      <c r="AA45" s="69" t="str">
        <f>'Match specific timetable 6 Club'!H18</f>
        <v>-</v>
      </c>
      <c r="AB45" s="69" t="str">
        <f>'Match specific TT 7 &amp; 8 club'!H18</f>
        <v>-</v>
      </c>
      <c r="AC45" s="198" t="str">
        <f>Teamsetup!$D$5</f>
        <v>-</v>
      </c>
      <c r="AD45" s="198" t="str">
        <f>Teamsetup!$D$8</f>
        <v>-</v>
      </c>
      <c r="AE45" s="198" t="str">
        <f>Teamsetup!$D$3</f>
        <v>-</v>
      </c>
      <c r="AF45" s="198" t="str">
        <f>Teamsetup!$D$6</f>
        <v>-</v>
      </c>
      <c r="AG45" s="198" t="str">
        <f>Teamsetup!$D$7</f>
        <v>-</v>
      </c>
      <c r="AH45" s="198" t="str">
        <f>Teamsetup!$D$4</f>
        <v>-</v>
      </c>
      <c r="AI45" s="198" t="str">
        <f>Teamsetup!$D$9</f>
        <v>-</v>
      </c>
      <c r="AJ45" s="198" t="str">
        <f>Teamsetup!$D$10</f>
        <v>-</v>
      </c>
      <c r="AK45" s="198" t="str">
        <f>Teamsetup!$C$5</f>
        <v>-</v>
      </c>
      <c r="AL45" s="198" t="str">
        <f>Teamsetup!$C$8</f>
        <v>-</v>
      </c>
      <c r="AM45" s="199" t="str">
        <f>Teamsetup!$C$3</f>
        <v>-</v>
      </c>
      <c r="AN45" s="1" t="str">
        <f>Teamsetup!$C$6</f>
        <v>-</v>
      </c>
      <c r="AO45" s="1" t="str">
        <f>Teamsetup!$C$7</f>
        <v>-</v>
      </c>
      <c r="AP45" s="1" t="str">
        <f>Teamsetup!$C$4</f>
        <v>-</v>
      </c>
      <c r="AQ45" s="1" t="str">
        <f>Teamsetup!$C$9</f>
        <v>-</v>
      </c>
      <c r="AR45" s="1" t="str">
        <f>Teamsetup!$C$10</f>
        <v>-</v>
      </c>
      <c r="AS45" t="s">
        <v>72</v>
      </c>
      <c r="AT45" s="3" t="s">
        <v>73</v>
      </c>
      <c r="AU45" s="2" t="str">
        <f>Teamsetup!$D$5</f>
        <v>-</v>
      </c>
      <c r="AV45" s="2" t="str">
        <f>Teamsetup!$D$8</f>
        <v>-</v>
      </c>
      <c r="AW45" s="2" t="str">
        <f>Teamsetup!$D$3</f>
        <v>-</v>
      </c>
      <c r="AX45" s="1" t="str">
        <f>Teamsetup!$D$6</f>
        <v>-</v>
      </c>
      <c r="AY45" s="1" t="str">
        <f>Teamsetup!$D$7</f>
        <v>-</v>
      </c>
      <c r="AZ45" s="1" t="str">
        <f>Teamsetup!$D$4</f>
        <v>-</v>
      </c>
      <c r="BA45" s="1" t="str">
        <f>Teamsetup!$D$9</f>
        <v>-</v>
      </c>
      <c r="BB45" s="1" t="str">
        <f>Teamsetup!$D$10</f>
        <v>-</v>
      </c>
      <c r="BC45" s="1" t="str">
        <f>Teamsetup!$C$5</f>
        <v>-</v>
      </c>
      <c r="BD45" s="1" t="str">
        <f>Teamsetup!$C$8</f>
        <v>-</v>
      </c>
      <c r="BE45" s="2" t="str">
        <f>Teamsetup!$C$3</f>
        <v>-</v>
      </c>
      <c r="BF45" s="1" t="str">
        <f>Teamsetup!$C$6</f>
        <v>-</v>
      </c>
      <c r="BG45" s="1" t="str">
        <f>Teamsetup!$C$7</f>
        <v>-</v>
      </c>
      <c r="BH45" s="1" t="str">
        <f>Teamsetup!$C$4</f>
        <v>-</v>
      </c>
      <c r="BI45" s="1" t="str">
        <f>Teamsetup!$C$9</f>
        <v>-</v>
      </c>
      <c r="BJ45" s="1" t="str">
        <f>Teamsetup!$C$10</f>
        <v>-</v>
      </c>
    </row>
    <row r="46" spans="1:62" ht="24" customHeight="1">
      <c r="A46" s="184" t="s">
        <v>0</v>
      </c>
      <c r="B46" s="201"/>
      <c r="C46" s="202"/>
      <c r="D46" s="203" t="s">
        <v>1</v>
      </c>
      <c r="E46" s="204" t="str">
        <f>VLOOKUP($A$45,$V$34:$AQ$38,4)</f>
        <v>####</v>
      </c>
      <c r="F46" s="205"/>
      <c r="G46" s="206" t="s">
        <v>2</v>
      </c>
      <c r="H46" s="201" t="str">
        <f>Teamsetup!$B$19</f>
        <v>-</v>
      </c>
      <c r="I46" s="201"/>
      <c r="J46" s="202"/>
      <c r="K46" s="207" t="s">
        <v>3</v>
      </c>
      <c r="L46" s="208"/>
      <c r="M46" s="208"/>
      <c r="N46" s="209"/>
      <c r="O46" s="69"/>
      <c r="P46" s="69"/>
      <c r="Q46" s="69"/>
      <c r="R46" s="69"/>
      <c r="S46" s="69"/>
      <c r="T46" s="69"/>
      <c r="U46" s="69"/>
      <c r="V46" s="198">
        <v>33</v>
      </c>
      <c r="W46" s="198" t="s">
        <v>75</v>
      </c>
      <c r="X46" s="251" t="s">
        <v>76</v>
      </c>
      <c r="Y46" s="199">
        <f>IF('Match specific timetable 6 Club'!$F$3="Sen Men/U17M/U15B (see notes)**",'Match specific timetable 6 Club'!$D$3,"####")</f>
        <v>11.15</v>
      </c>
      <c r="Z46" s="198" t="s">
        <v>32</v>
      </c>
      <c r="AA46" s="200" t="str">
        <f>'Match specific timetable 6 Club'!H3</f>
        <v>-</v>
      </c>
      <c r="AB46" s="200" t="str">
        <f>'Match specific TT 7 &amp; 8 club'!H3</f>
        <v>-</v>
      </c>
      <c r="AC46" s="198" t="str">
        <f>Teamsetup!$D$8</f>
        <v>-</v>
      </c>
      <c r="AD46" s="198" t="str">
        <f>Teamsetup!$D$7</f>
        <v>-</v>
      </c>
      <c r="AE46" s="198" t="str">
        <f>Teamsetup!$D$6</f>
        <v>-</v>
      </c>
      <c r="AF46" s="198" t="str">
        <f>Teamsetup!$D$5</f>
        <v>-</v>
      </c>
      <c r="AG46" s="198" t="str">
        <f>Teamsetup!$D$4</f>
        <v>-</v>
      </c>
      <c r="AH46" s="198" t="str">
        <f>Teamsetup!$D$3</f>
        <v>-</v>
      </c>
      <c r="AI46" s="198" t="str">
        <f>Teamsetup!$D$9</f>
        <v>-</v>
      </c>
      <c r="AJ46" s="198" t="str">
        <f>Teamsetup!$D$10</f>
        <v>-</v>
      </c>
      <c r="AK46" s="198" t="str">
        <f>Teamsetup!$C$8</f>
        <v>-</v>
      </c>
      <c r="AL46" s="198" t="str">
        <f>Teamsetup!$C$7</f>
        <v>-</v>
      </c>
      <c r="AM46" s="198" t="str">
        <f>Teamsetup!$C$6</f>
        <v>-</v>
      </c>
      <c r="AN46" s="1" t="str">
        <f>Teamsetup!$C$5</f>
        <v>-</v>
      </c>
      <c r="AO46" s="1" t="str">
        <f>Teamsetup!$C$4</f>
        <v>-</v>
      </c>
      <c r="AP46" s="2" t="str">
        <f>Teamsetup!$C$3</f>
        <v>-</v>
      </c>
      <c r="AQ46" s="1" t="str">
        <f>Teamsetup!$C$9</f>
        <v>-</v>
      </c>
      <c r="AR46" s="1" t="str">
        <f>Teamsetup!$C$10</f>
        <v>-</v>
      </c>
      <c r="AS46" t="s">
        <v>77</v>
      </c>
      <c r="AT46" s="3" t="s">
        <v>20</v>
      </c>
      <c r="AU46" s="2" t="s">
        <v>20</v>
      </c>
      <c r="AV46" s="2" t="s">
        <v>20</v>
      </c>
      <c r="AW46" s="2" t="s">
        <v>20</v>
      </c>
      <c r="AX46" s="1" t="s">
        <v>20</v>
      </c>
      <c r="AY46" s="1" t="s">
        <v>20</v>
      </c>
      <c r="AZ46" s="1" t="s">
        <v>20</v>
      </c>
      <c r="BA46" s="1" t="s">
        <v>20</v>
      </c>
      <c r="BB46" s="1"/>
      <c r="BC46" s="1" t="s">
        <v>20</v>
      </c>
      <c r="BD46" s="1" t="s">
        <v>20</v>
      </c>
      <c r="BE46" s="1" t="s">
        <v>20</v>
      </c>
      <c r="BF46" s="1" t="s">
        <v>20</v>
      </c>
      <c r="BG46" s="1" t="s">
        <v>20</v>
      </c>
      <c r="BH46" s="2" t="s">
        <v>20</v>
      </c>
      <c r="BI46" s="1" t="s">
        <v>20</v>
      </c>
      <c r="BJ46" s="1" t="s">
        <v>20</v>
      </c>
    </row>
    <row r="47" spans="1:62" ht="24" customHeight="1" thickBot="1">
      <c r="A47" s="185" t="s">
        <v>4</v>
      </c>
      <c r="B47" s="210"/>
      <c r="C47" s="211" t="str">
        <f>VLOOKUP($A$45,$V$34:$AQ$38,2)</f>
        <v>Javelin</v>
      </c>
      <c r="D47" s="212" t="str">
        <f>VLOOKUP($A$45,$V$34:$AQ$38,3)</f>
        <v>U17 Men</v>
      </c>
      <c r="E47" s="205"/>
      <c r="F47" s="205" t="s">
        <v>5</v>
      </c>
      <c r="G47" s="565" t="str">
        <f>Teamsetup!$D$19</f>
        <v>-</v>
      </c>
      <c r="H47" s="566"/>
      <c r="I47" s="205"/>
      <c r="J47" s="213" t="s">
        <v>6</v>
      </c>
      <c r="K47" s="214"/>
      <c r="L47" s="215"/>
      <c r="M47" s="554" t="str">
        <f>IF(Teamsetup!$C$13=6,VLOOKUP($A$45,$V$33:$AV$50,6),IF(Teamsetup!$C$13&lt;&gt;6,VLOOKUP($A$45,$V$33:$AV$50,7)))</f>
        <v>-</v>
      </c>
      <c r="N47" s="555" t="str">
        <f>IF($Q$6=6,VLOOKUP($A$1,$V$4:$AR$46,6),IF($Q$6&lt;&gt;6,VLOOKUP($A$1,$V$4:$AR$46,7)))</f>
        <v>-</v>
      </c>
      <c r="O47" s="69"/>
      <c r="P47" s="69"/>
      <c r="Q47" s="69"/>
      <c r="R47" s="69"/>
      <c r="S47" s="69"/>
      <c r="T47" s="69"/>
      <c r="U47" s="69"/>
      <c r="V47" s="198">
        <v>34</v>
      </c>
      <c r="W47" s="198" t="s">
        <v>75</v>
      </c>
      <c r="X47" s="251" t="s">
        <v>78</v>
      </c>
      <c r="Y47" s="199">
        <f>IF('Match specific timetable 6 Club'!$F$3="Sen Men/U17M/U15B (see notes)**",'Match specific timetable 6 Club'!$D$3,"####")</f>
        <v>11.15</v>
      </c>
      <c r="Z47" s="198" t="s">
        <v>79</v>
      </c>
      <c r="AA47" s="200" t="str">
        <f>'Match specific timetable 6 Club'!H3</f>
        <v>-</v>
      </c>
      <c r="AB47" s="200" t="str">
        <f>'Match specific TT 7 &amp; 8 club'!H3</f>
        <v>-</v>
      </c>
      <c r="AC47" s="198" t="str">
        <f>Teamsetup!$D$8</f>
        <v>-</v>
      </c>
      <c r="AD47" s="198" t="str">
        <f>Teamsetup!$D$7</f>
        <v>-</v>
      </c>
      <c r="AE47" s="198" t="str">
        <f>Teamsetup!$D$6</f>
        <v>-</v>
      </c>
      <c r="AF47" s="198" t="str">
        <f>Teamsetup!$D$5</f>
        <v>-</v>
      </c>
      <c r="AG47" s="198" t="str">
        <f>Teamsetup!$D$4</f>
        <v>-</v>
      </c>
      <c r="AH47" s="198" t="str">
        <f>Teamsetup!$D$3</f>
        <v>-</v>
      </c>
      <c r="AI47" s="198" t="str">
        <f>Teamsetup!$D$9</f>
        <v>-</v>
      </c>
      <c r="AJ47" s="198" t="str">
        <f>Teamsetup!$D$10</f>
        <v>-</v>
      </c>
      <c r="AK47" s="198" t="str">
        <f>Teamsetup!$C$8</f>
        <v>-</v>
      </c>
      <c r="AL47" s="198" t="str">
        <f>Teamsetup!$C$7</f>
        <v>-</v>
      </c>
      <c r="AM47" s="198" t="str">
        <f>Teamsetup!$C$6</f>
        <v>-</v>
      </c>
      <c r="AN47" s="1" t="str">
        <f>Teamsetup!$C$5</f>
        <v>-</v>
      </c>
      <c r="AO47" s="1" t="str">
        <f>Teamsetup!$C$4</f>
        <v>-</v>
      </c>
      <c r="AP47" s="2" t="str">
        <f>Teamsetup!$C$3</f>
        <v>-</v>
      </c>
      <c r="AQ47" s="1" t="str">
        <f>Teamsetup!$C$9</f>
        <v>-</v>
      </c>
      <c r="AR47" s="1" t="str">
        <f>Teamsetup!$C$10</f>
        <v>-</v>
      </c>
      <c r="AS47" t="s">
        <v>80</v>
      </c>
      <c r="AT47" s="3" t="s">
        <v>81</v>
      </c>
      <c r="AU47" s="2" t="str">
        <f>Teamsetup!$D$8</f>
        <v>-</v>
      </c>
      <c r="AV47" s="2" t="str">
        <f>Teamsetup!$D$7</f>
        <v>-</v>
      </c>
      <c r="AW47" s="2" t="str">
        <f>Teamsetup!$D$6</f>
        <v>-</v>
      </c>
      <c r="AX47" s="1" t="str">
        <f>Teamsetup!$D$5</f>
        <v>-</v>
      </c>
      <c r="AY47" s="1" t="str">
        <f>Teamsetup!$D$4</f>
        <v>-</v>
      </c>
      <c r="AZ47" s="1" t="str">
        <f>Teamsetup!$D$3</f>
        <v>-</v>
      </c>
      <c r="BA47" s="1" t="str">
        <f>Teamsetup!$D$9</f>
        <v>-</v>
      </c>
      <c r="BB47" s="1" t="str">
        <f>Teamsetup!$D$10</f>
        <v>-</v>
      </c>
      <c r="BC47" s="1" t="str">
        <f>Teamsetup!$C$8</f>
        <v>-</v>
      </c>
      <c r="BD47" s="1" t="str">
        <f>Teamsetup!$C$7</f>
        <v>-</v>
      </c>
      <c r="BE47" s="1" t="str">
        <f>Teamsetup!$C$6</f>
        <v>-</v>
      </c>
      <c r="BF47" s="1" t="str">
        <f>Teamsetup!$C$5</f>
        <v>-</v>
      </c>
      <c r="BG47" s="1" t="str">
        <f>Teamsetup!$C$4</f>
        <v>-</v>
      </c>
      <c r="BH47" s="2" t="str">
        <f>Teamsetup!$C$3</f>
        <v>-</v>
      </c>
      <c r="BI47" s="1" t="str">
        <f>Teamsetup!$C$9</f>
        <v>-</v>
      </c>
      <c r="BJ47" t="str">
        <f>Teamsetup!$C$10</f>
        <v>-</v>
      </c>
    </row>
    <row r="48" spans="1:62" ht="24" customHeight="1">
      <c r="A48" s="186"/>
      <c r="B48" s="216"/>
      <c r="C48" s="217" t="s">
        <v>11</v>
      </c>
      <c r="D48" s="265" t="str">
        <f>VLOOKUP($A$45,$V$34:$AQ$38,5)</f>
        <v>700g</v>
      </c>
      <c r="E48" s="556" t="s">
        <v>12</v>
      </c>
      <c r="F48" s="557"/>
      <c r="G48" s="556" t="s">
        <v>13</v>
      </c>
      <c r="H48" s="557"/>
      <c r="I48" s="556" t="s">
        <v>14</v>
      </c>
      <c r="J48" s="557"/>
      <c r="K48" s="558" t="s">
        <v>15</v>
      </c>
      <c r="L48" s="559"/>
      <c r="M48" s="582" t="s">
        <v>16</v>
      </c>
      <c r="N48" s="542" t="s">
        <v>17</v>
      </c>
      <c r="O48" s="69"/>
      <c r="P48" s="69"/>
      <c r="Q48" s="69"/>
      <c r="R48" s="69"/>
      <c r="S48" s="69"/>
      <c r="T48" s="69"/>
      <c r="U48" s="69"/>
      <c r="V48" s="198">
        <v>35</v>
      </c>
      <c r="W48" s="198" t="s">
        <v>75</v>
      </c>
      <c r="X48" s="251" t="s">
        <v>215</v>
      </c>
      <c r="Y48" s="199">
        <f>IF('Match specific timetable 6 Club'!$F$12="Sen Women/U17W/U15G (see notes)**",'Match specific timetable 6 Club'!$D$12,"####")</f>
        <v>12.05</v>
      </c>
      <c r="Z48" s="198" t="s">
        <v>209</v>
      </c>
      <c r="AA48" s="200" t="str">
        <f>'Match specific timetable 6 Club'!H12</f>
        <v>-</v>
      </c>
      <c r="AB48" s="200" t="str">
        <f>'Match specific TT 7 &amp; 8 club'!H12</f>
        <v>-</v>
      </c>
      <c r="AC48" s="198" t="str">
        <f>Teamsetup!$D$8</f>
        <v>-</v>
      </c>
      <c r="AD48" s="198" t="str">
        <f>Teamsetup!$D$7</f>
        <v>-</v>
      </c>
      <c r="AE48" s="198" t="str">
        <f>Teamsetup!$D$6</f>
        <v>-</v>
      </c>
      <c r="AF48" s="198" t="str">
        <f>Teamsetup!$D$5</f>
        <v>-</v>
      </c>
      <c r="AG48" s="198" t="str">
        <f>Teamsetup!$D$4</f>
        <v>-</v>
      </c>
      <c r="AH48" s="198" t="str">
        <f>Teamsetup!$D$3</f>
        <v>-</v>
      </c>
      <c r="AI48" s="198" t="str">
        <f>Teamsetup!$D$9</f>
        <v>-</v>
      </c>
      <c r="AJ48" s="198" t="str">
        <f>Teamsetup!$D$10</f>
        <v>-</v>
      </c>
      <c r="AK48" s="198" t="str">
        <f>Teamsetup!$C$8</f>
        <v>-</v>
      </c>
      <c r="AL48" s="198" t="str">
        <f>Teamsetup!$C$7</f>
        <v>-</v>
      </c>
      <c r="AM48" s="198" t="str">
        <f>Teamsetup!$C$6</f>
        <v>-</v>
      </c>
      <c r="AN48" s="1" t="str">
        <f>Teamsetup!$C$5</f>
        <v>-</v>
      </c>
      <c r="AO48" s="1" t="str">
        <f>Teamsetup!$C$4</f>
        <v>-</v>
      </c>
      <c r="AP48" s="2" t="str">
        <f>Teamsetup!$C$3</f>
        <v>-</v>
      </c>
      <c r="AQ48" s="1" t="str">
        <f>Teamsetup!$C$9</f>
        <v>-</v>
      </c>
      <c r="AR48" s="1" t="str">
        <f>Teamsetup!$C$10</f>
        <v>-</v>
      </c>
      <c r="AS48" s="322" t="s">
        <v>210</v>
      </c>
      <c r="AT48" s="3" t="s">
        <v>83</v>
      </c>
      <c r="AU48" s="2" t="str">
        <f>Teamsetup!$D$8</f>
        <v>-</v>
      </c>
      <c r="AV48" s="2" t="str">
        <f>Teamsetup!$D$7</f>
        <v>-</v>
      </c>
      <c r="AW48" s="2" t="str">
        <f>Teamsetup!$D$6</f>
        <v>-</v>
      </c>
      <c r="AX48" s="1" t="str">
        <f>Teamsetup!$D$5</f>
        <v>-</v>
      </c>
      <c r="AY48" s="1" t="str">
        <f>Teamsetup!$D$4</f>
        <v>-</v>
      </c>
      <c r="AZ48" s="1" t="str">
        <f>Teamsetup!$D$3</f>
        <v>-</v>
      </c>
      <c r="BA48" s="1" t="str">
        <f>Teamsetup!$D$9</f>
        <v>-</v>
      </c>
      <c r="BB48" s="1" t="str">
        <f>Teamsetup!$D$10</f>
        <v>-</v>
      </c>
      <c r="BC48" s="1" t="str">
        <f>Teamsetup!$C$8</f>
        <v>-</v>
      </c>
      <c r="BD48" s="1" t="str">
        <f>Teamsetup!$C$7</f>
        <v>-</v>
      </c>
      <c r="BE48" s="1" t="str">
        <f>Teamsetup!$C$6</f>
        <v>-</v>
      </c>
      <c r="BF48" s="1" t="str">
        <f>Teamsetup!$C$5</f>
        <v>-</v>
      </c>
      <c r="BG48" s="1" t="str">
        <f>Teamsetup!$C$4</f>
        <v>-</v>
      </c>
      <c r="BH48" s="2" t="str">
        <f>Teamsetup!$C$3</f>
        <v>-</v>
      </c>
      <c r="BI48" s="1" t="str">
        <f>Teamsetup!$C$9</f>
        <v>-</v>
      </c>
      <c r="BJ48" t="str">
        <f>Teamsetup!$C$10</f>
        <v>-</v>
      </c>
    </row>
    <row r="49" spans="1:49" ht="24" customHeight="1">
      <c r="A49" s="187"/>
      <c r="B49" s="219" t="s">
        <v>21</v>
      </c>
      <c r="C49" s="220" t="s">
        <v>22</v>
      </c>
      <c r="D49" s="220" t="s">
        <v>23</v>
      </c>
      <c r="E49" s="562" t="s">
        <v>24</v>
      </c>
      <c r="F49" s="563"/>
      <c r="G49" s="562" t="s">
        <v>24</v>
      </c>
      <c r="H49" s="563"/>
      <c r="I49" s="562" t="s">
        <v>24</v>
      </c>
      <c r="J49" s="563"/>
      <c r="K49" s="562" t="s">
        <v>24</v>
      </c>
      <c r="L49" s="563"/>
      <c r="M49" s="583"/>
      <c r="N49" s="543"/>
      <c r="O49" s="69"/>
      <c r="P49" s="69"/>
      <c r="Q49" s="69"/>
      <c r="R49" s="69"/>
      <c r="S49" s="69"/>
      <c r="T49" s="69"/>
      <c r="U49" s="69"/>
      <c r="V49" s="198">
        <v>36</v>
      </c>
      <c r="W49" s="198" t="s">
        <v>75</v>
      </c>
      <c r="X49" s="251" t="s">
        <v>214</v>
      </c>
      <c r="Y49" s="199">
        <f>IF('Match specific timetable 6 Club'!$F$12="Sen Women/U17W/U15G (see notes)**",'Match specific timetable 6 Club'!$D$12,"####")</f>
        <v>12.05</v>
      </c>
      <c r="Z49" s="198" t="s">
        <v>36</v>
      </c>
      <c r="AA49" s="200" t="str">
        <f>'Match specific timetable 6 Club'!H12</f>
        <v>-</v>
      </c>
      <c r="AB49" s="200" t="str">
        <f>'Match specific TT 7 &amp; 8 club'!H12</f>
        <v>-</v>
      </c>
      <c r="AC49" s="198" t="str">
        <f>Teamsetup!$D$8</f>
        <v>-</v>
      </c>
      <c r="AD49" s="198" t="str">
        <f>Teamsetup!$D$7</f>
        <v>-</v>
      </c>
      <c r="AE49" s="198" t="str">
        <f>Teamsetup!$D$6</f>
        <v>-</v>
      </c>
      <c r="AF49" s="198" t="str">
        <f>Teamsetup!$D$5</f>
        <v>-</v>
      </c>
      <c r="AG49" s="198" t="str">
        <f>Teamsetup!$D$4</f>
        <v>-</v>
      </c>
      <c r="AH49" s="198" t="str">
        <f>Teamsetup!$D$3</f>
        <v>-</v>
      </c>
      <c r="AI49" s="198" t="str">
        <f>Teamsetup!$D$9</f>
        <v>-</v>
      </c>
      <c r="AJ49" s="198" t="str">
        <f>Teamsetup!$D$10</f>
        <v>-</v>
      </c>
      <c r="AK49" s="198" t="str">
        <f>Teamsetup!$C$8</f>
        <v>-</v>
      </c>
      <c r="AL49" s="198" t="str">
        <f>Teamsetup!$C$7</f>
        <v>-</v>
      </c>
      <c r="AM49" s="198" t="str">
        <f>Teamsetup!$C$6</f>
        <v>-</v>
      </c>
      <c r="AN49" s="1" t="str">
        <f>Teamsetup!$C$5</f>
        <v>-</v>
      </c>
      <c r="AO49" s="1" t="str">
        <f>Teamsetup!$C$4</f>
        <v>-</v>
      </c>
      <c r="AP49" s="2" t="str">
        <f>Teamsetup!$C$3</f>
        <v>-</v>
      </c>
      <c r="AQ49" s="1" t="str">
        <f>Teamsetup!$C$9</f>
        <v>-</v>
      </c>
      <c r="AR49" s="1" t="str">
        <f>Teamsetup!$C$10</f>
        <v>-</v>
      </c>
      <c r="AS49" t="s">
        <v>82</v>
      </c>
      <c r="AT49" s="3"/>
      <c r="AU49" s="3"/>
      <c r="AV49" s="3"/>
      <c r="AW49" s="3"/>
    </row>
    <row r="50" spans="1:49" ht="24" customHeight="1">
      <c r="A50" s="188">
        <v>1</v>
      </c>
      <c r="B50" s="205" t="str">
        <f>VLOOKUP($A$45,$V$34:$AR$38,8)</f>
        <v>-</v>
      </c>
      <c r="C50" s="221"/>
      <c r="D50" s="222" t="str">
        <f>VLOOKUP($A$45,$V$34:$AR$38,16)</f>
        <v>-</v>
      </c>
      <c r="E50" s="223"/>
      <c r="F50" s="223"/>
      <c r="G50" s="223"/>
      <c r="H50" s="223"/>
      <c r="I50" s="223"/>
      <c r="J50" s="223"/>
      <c r="K50" s="223"/>
      <c r="L50" s="223"/>
      <c r="M50" s="223"/>
      <c r="N50" s="224"/>
      <c r="O50" s="69"/>
      <c r="P50" s="69"/>
      <c r="Q50" s="69"/>
      <c r="R50" s="69"/>
      <c r="S50" s="69"/>
      <c r="T50" s="69"/>
      <c r="U50" s="69"/>
      <c r="V50" s="69"/>
      <c r="W50" s="198"/>
      <c r="X50" s="198"/>
      <c r="Y50" s="199"/>
      <c r="Z50" s="198"/>
      <c r="AA50" s="69"/>
      <c r="AB50" s="69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"/>
      <c r="AO50" s="1"/>
      <c r="AP50" s="1"/>
      <c r="AQ50" s="1"/>
      <c r="AR50" s="1"/>
      <c r="AT50" s="3"/>
      <c r="AU50" s="3"/>
      <c r="AV50" s="3"/>
      <c r="AW50" s="3"/>
    </row>
    <row r="51" spans="1:49" ht="24" customHeight="1">
      <c r="A51" s="188">
        <v>2</v>
      </c>
      <c r="B51" s="205" t="str">
        <f>VLOOKUP($A$45,$V$34:$AR$38,9)</f>
        <v>-</v>
      </c>
      <c r="C51" s="221"/>
      <c r="D51" s="205" t="str">
        <f>VLOOKUP($A$45,$V$34:$AR$38,17)</f>
        <v>-</v>
      </c>
      <c r="E51" s="223"/>
      <c r="F51" s="223"/>
      <c r="G51" s="223"/>
      <c r="H51" s="223"/>
      <c r="I51" s="223"/>
      <c r="J51" s="223"/>
      <c r="K51" s="223"/>
      <c r="L51" s="223"/>
      <c r="M51" s="223"/>
      <c r="N51" s="224"/>
      <c r="O51" s="69"/>
      <c r="P51" s="69"/>
      <c r="Q51" s="69"/>
      <c r="R51" s="69"/>
      <c r="S51" s="69"/>
      <c r="T51" s="69"/>
      <c r="U51" s="69"/>
      <c r="V51" s="69"/>
      <c r="W51" s="198"/>
      <c r="X51" s="198"/>
      <c r="Y51" s="199"/>
      <c r="Z51" s="198"/>
      <c r="AA51" s="69"/>
      <c r="AB51" s="69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"/>
      <c r="AO51" s="1"/>
      <c r="AP51" s="1"/>
      <c r="AQ51" s="1"/>
      <c r="AR51" s="1"/>
      <c r="AT51" s="3"/>
      <c r="AU51" s="3"/>
      <c r="AV51" s="3"/>
      <c r="AW51" s="3"/>
    </row>
    <row r="52" spans="1:49" ht="24" customHeight="1">
      <c r="A52" s="188">
        <v>3</v>
      </c>
      <c r="B52" s="205" t="str">
        <f>VLOOKUP($A$45,$V$34:$AR$38,10)</f>
        <v>-</v>
      </c>
      <c r="C52" s="221"/>
      <c r="D52" s="205" t="str">
        <f>VLOOKUP($A$45,$V$34:$AR$38,18)</f>
        <v>-</v>
      </c>
      <c r="E52" s="223"/>
      <c r="F52" s="223"/>
      <c r="G52" s="223"/>
      <c r="H52" s="223"/>
      <c r="I52" s="223"/>
      <c r="J52" s="223"/>
      <c r="K52" s="223"/>
      <c r="L52" s="223"/>
      <c r="M52" s="223"/>
      <c r="N52" s="224"/>
      <c r="O52" s="69"/>
      <c r="P52" s="69"/>
      <c r="Q52" s="69"/>
      <c r="R52" s="69"/>
      <c r="S52" s="69"/>
      <c r="T52" s="69"/>
      <c r="U52" s="69"/>
      <c r="V52" s="69"/>
      <c r="W52" s="198"/>
      <c r="X52" s="198"/>
      <c r="Y52" s="199"/>
      <c r="Z52" s="198"/>
      <c r="AA52" s="69"/>
      <c r="AB52" s="69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"/>
      <c r="AO52" s="1"/>
      <c r="AP52" s="1"/>
      <c r="AQ52" s="1"/>
      <c r="AR52" s="1"/>
      <c r="AT52" s="3"/>
      <c r="AU52" s="3"/>
      <c r="AV52" s="3"/>
      <c r="AW52" s="3"/>
    </row>
    <row r="53" spans="1:49" ht="24" customHeight="1">
      <c r="A53" s="188">
        <v>4</v>
      </c>
      <c r="B53" s="205" t="str">
        <f>VLOOKUP($A$45,$V$34:$AR$38,11)</f>
        <v>-</v>
      </c>
      <c r="C53" s="221"/>
      <c r="D53" s="205" t="str">
        <f>VLOOKUP($A$45,$V$34:$AR$38,19)</f>
        <v>-</v>
      </c>
      <c r="E53" s="223"/>
      <c r="F53" s="223"/>
      <c r="G53" s="223"/>
      <c r="H53" s="223"/>
      <c r="I53" s="223"/>
      <c r="J53" s="223"/>
      <c r="K53" s="223"/>
      <c r="L53" s="223"/>
      <c r="M53" s="223"/>
      <c r="N53" s="224"/>
      <c r="O53" s="69"/>
      <c r="P53" s="69"/>
      <c r="Q53" s="69"/>
      <c r="R53" s="69"/>
      <c r="S53" s="69"/>
      <c r="T53" s="69"/>
      <c r="U53" s="69"/>
      <c r="V53" s="69"/>
      <c r="W53" s="198"/>
      <c r="X53" s="198"/>
      <c r="Y53" s="199"/>
      <c r="Z53" s="198"/>
      <c r="AA53" s="69"/>
      <c r="AB53" s="69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"/>
      <c r="AO53" s="1"/>
      <c r="AP53" s="1"/>
      <c r="AQ53" s="1"/>
      <c r="AR53" s="1"/>
      <c r="AT53" s="3"/>
      <c r="AU53" s="3"/>
      <c r="AV53" s="3"/>
      <c r="AW53" s="3"/>
    </row>
    <row r="54" spans="1:49" ht="24" customHeight="1">
      <c r="A54" s="188">
        <v>5</v>
      </c>
      <c r="B54" s="205" t="str">
        <f>VLOOKUP($A$45,$V$34:$AR$38,12)</f>
        <v>-</v>
      </c>
      <c r="C54" s="221"/>
      <c r="D54" s="205" t="str">
        <f>VLOOKUP($A$45,$V$34:$AR$38,20)</f>
        <v>-</v>
      </c>
      <c r="E54" s="223"/>
      <c r="F54" s="223"/>
      <c r="G54" s="223"/>
      <c r="H54" s="223"/>
      <c r="I54" s="223"/>
      <c r="J54" s="223"/>
      <c r="K54" s="223"/>
      <c r="L54" s="223"/>
      <c r="M54" s="223"/>
      <c r="N54" s="224"/>
      <c r="O54" s="69"/>
      <c r="P54" s="69"/>
      <c r="Q54" s="69"/>
      <c r="R54" s="69"/>
      <c r="S54" s="69"/>
      <c r="T54" s="69"/>
      <c r="U54" s="69"/>
      <c r="V54" s="69"/>
      <c r="W54" s="198"/>
      <c r="X54" s="198"/>
      <c r="Y54" s="199"/>
      <c r="Z54" s="198"/>
      <c r="AA54" s="69"/>
      <c r="AB54" s="69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"/>
      <c r="AO54" s="1"/>
      <c r="AP54" s="1"/>
      <c r="AQ54" s="1"/>
      <c r="AR54" s="1"/>
      <c r="AT54" s="3"/>
      <c r="AU54" s="3"/>
      <c r="AV54" s="3"/>
      <c r="AW54" s="3"/>
    </row>
    <row r="55" spans="1:49" ht="24" customHeight="1">
      <c r="A55" s="188">
        <v>6</v>
      </c>
      <c r="B55" s="205" t="str">
        <f>VLOOKUP($A$45,$V$34:$AR$38,13)</f>
        <v>-</v>
      </c>
      <c r="C55" s="221"/>
      <c r="D55" s="205" t="str">
        <f>VLOOKUP($A$45,$V$34:$AR$38,21)</f>
        <v>-</v>
      </c>
      <c r="E55" s="223"/>
      <c r="F55" s="223"/>
      <c r="G55" s="223"/>
      <c r="H55" s="223"/>
      <c r="I55" s="223"/>
      <c r="J55" s="223"/>
      <c r="K55" s="223"/>
      <c r="L55" s="223"/>
      <c r="M55" s="223"/>
      <c r="N55" s="224"/>
      <c r="O55" s="69"/>
      <c r="P55" s="69"/>
      <c r="Q55" s="69"/>
      <c r="R55" s="69"/>
      <c r="S55" s="69"/>
      <c r="T55" s="69"/>
      <c r="U55" s="69"/>
      <c r="V55" s="69"/>
      <c r="W55" s="198"/>
      <c r="X55" s="198"/>
      <c r="Y55" s="199"/>
      <c r="Z55" s="198"/>
      <c r="AA55" s="69"/>
      <c r="AB55" s="69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"/>
      <c r="AO55" s="1"/>
      <c r="AP55" s="1"/>
      <c r="AQ55" s="1"/>
      <c r="AR55" s="1"/>
      <c r="AT55" s="3"/>
      <c r="AU55" s="3"/>
      <c r="AV55" s="3"/>
      <c r="AW55" s="3"/>
    </row>
    <row r="56" spans="1:49" ht="24" customHeight="1">
      <c r="A56" s="188">
        <v>7</v>
      </c>
      <c r="B56" s="205" t="str">
        <f>VLOOKUP($A$45,$V$34:$AR$38,14)</f>
        <v>-</v>
      </c>
      <c r="C56" s="221"/>
      <c r="D56" s="205" t="str">
        <f>VLOOKUP($A$45,$V$34:$AR$38,22)</f>
        <v>-</v>
      </c>
      <c r="E56" s="223"/>
      <c r="F56" s="223"/>
      <c r="G56" s="223"/>
      <c r="H56" s="223"/>
      <c r="I56" s="223"/>
      <c r="J56" s="223"/>
      <c r="K56" s="223"/>
      <c r="L56" s="223"/>
      <c r="M56" s="223"/>
      <c r="N56" s="224"/>
      <c r="O56" s="69"/>
      <c r="P56" s="69"/>
      <c r="Q56" s="69"/>
      <c r="R56" s="69"/>
      <c r="S56" s="69"/>
      <c r="T56" s="69"/>
      <c r="U56" s="69"/>
      <c r="V56" s="69"/>
      <c r="W56" s="198"/>
      <c r="X56" s="198"/>
      <c r="Y56" s="199"/>
      <c r="Z56" s="198"/>
      <c r="AA56" s="69"/>
      <c r="AB56" s="69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"/>
      <c r="AO56" s="1"/>
      <c r="AP56" s="1"/>
      <c r="AQ56" s="1"/>
      <c r="AR56" s="1"/>
      <c r="AT56" s="3"/>
      <c r="AU56" s="3"/>
      <c r="AV56" s="3"/>
      <c r="AW56" s="3"/>
    </row>
    <row r="57" spans="1:49" ht="24" customHeight="1">
      <c r="A57" s="188">
        <v>8</v>
      </c>
      <c r="B57" s="205" t="str">
        <f>VLOOKUP($A$45,$V$34:$AR$38,15)</f>
        <v>-</v>
      </c>
      <c r="C57" s="221"/>
      <c r="D57" s="221" t="str">
        <f>VLOOKUP($A$45,$V$34:$AR$38,23)</f>
        <v>-</v>
      </c>
      <c r="E57" s="223"/>
      <c r="F57" s="223"/>
      <c r="G57" s="223"/>
      <c r="H57" s="223"/>
      <c r="I57" s="223"/>
      <c r="J57" s="223"/>
      <c r="K57" s="223"/>
      <c r="L57" s="223"/>
      <c r="M57" s="223"/>
      <c r="N57" s="224"/>
      <c r="O57" s="69"/>
      <c r="P57" s="69"/>
      <c r="Q57" s="69"/>
      <c r="R57" s="69"/>
      <c r="S57" s="69"/>
      <c r="T57" s="69"/>
      <c r="U57" s="69"/>
      <c r="V57" s="69"/>
      <c r="W57" s="198"/>
      <c r="X57" s="198"/>
      <c r="Y57" s="199"/>
      <c r="Z57" s="198"/>
      <c r="AA57" s="69"/>
      <c r="AB57" s="69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"/>
      <c r="AO57" s="1"/>
      <c r="AP57" s="1"/>
      <c r="AQ57" s="1"/>
      <c r="AR57" s="1"/>
      <c r="AT57" s="3"/>
      <c r="AU57" s="3"/>
      <c r="AV57" s="3"/>
      <c r="AW57" s="3"/>
    </row>
    <row r="58" spans="1:49" ht="24" customHeight="1">
      <c r="A58" s="188">
        <v>9</v>
      </c>
      <c r="B58" s="205"/>
      <c r="C58" s="221"/>
      <c r="D58" s="221"/>
      <c r="E58" s="223"/>
      <c r="F58" s="223"/>
      <c r="G58" s="223"/>
      <c r="H58" s="223"/>
      <c r="I58" s="223"/>
      <c r="J58" s="223"/>
      <c r="K58" s="223"/>
      <c r="L58" s="223"/>
      <c r="M58" s="223"/>
      <c r="N58" s="224"/>
      <c r="O58" s="69"/>
      <c r="P58" s="69"/>
      <c r="Q58" s="69"/>
      <c r="R58" s="69"/>
      <c r="S58" s="69"/>
      <c r="T58" s="69"/>
      <c r="U58" s="69"/>
      <c r="V58" s="69"/>
      <c r="W58" s="198"/>
      <c r="X58" s="198"/>
      <c r="Y58" s="199"/>
      <c r="Z58" s="198"/>
      <c r="AA58" s="69"/>
      <c r="AB58" s="69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"/>
      <c r="AO58" s="1"/>
      <c r="AP58" s="1"/>
      <c r="AQ58" s="1"/>
      <c r="AR58" s="1"/>
      <c r="AT58" s="3"/>
      <c r="AU58" s="3"/>
      <c r="AV58" s="3"/>
      <c r="AW58" s="3"/>
    </row>
    <row r="59" spans="1:49" ht="24" customHeight="1">
      <c r="A59" s="188">
        <v>10</v>
      </c>
      <c r="B59" s="205"/>
      <c r="C59" s="221"/>
      <c r="D59" s="221"/>
      <c r="E59" s="223"/>
      <c r="F59" s="223"/>
      <c r="G59" s="223"/>
      <c r="H59" s="223"/>
      <c r="I59" s="223"/>
      <c r="J59" s="223"/>
      <c r="K59" s="223"/>
      <c r="L59" s="223"/>
      <c r="M59" s="223"/>
      <c r="N59" s="224"/>
      <c r="O59" s="69"/>
      <c r="P59" s="69"/>
      <c r="Q59" s="69"/>
      <c r="R59" s="69"/>
      <c r="S59" s="69"/>
      <c r="T59" s="69"/>
      <c r="U59" s="69"/>
      <c r="V59" s="69"/>
      <c r="W59" s="198"/>
      <c r="X59" s="198"/>
      <c r="Y59" s="199"/>
      <c r="Z59" s="198"/>
      <c r="AA59" s="69"/>
      <c r="AB59" s="69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"/>
      <c r="AO59" s="1"/>
      <c r="AP59" s="1"/>
      <c r="AQ59" s="1"/>
      <c r="AR59" s="1"/>
      <c r="AT59" s="3"/>
      <c r="AU59" s="3"/>
      <c r="AV59" s="3"/>
      <c r="AW59" s="3"/>
    </row>
    <row r="60" spans="1:49" ht="24" customHeight="1">
      <c r="A60" s="188">
        <v>11</v>
      </c>
      <c r="B60" s="205"/>
      <c r="C60" s="221"/>
      <c r="D60" s="228"/>
      <c r="E60" s="223"/>
      <c r="F60" s="223"/>
      <c r="G60" s="223"/>
      <c r="H60" s="223"/>
      <c r="I60" s="223"/>
      <c r="J60" s="223"/>
      <c r="K60" s="223"/>
      <c r="L60" s="223"/>
      <c r="M60" s="223"/>
      <c r="N60" s="224"/>
      <c r="O60" s="69"/>
      <c r="P60" s="69"/>
      <c r="Q60" s="69"/>
      <c r="R60" s="69"/>
      <c r="S60" s="69"/>
      <c r="T60" s="69"/>
      <c r="U60" s="69"/>
      <c r="V60" s="69"/>
      <c r="W60" s="198"/>
      <c r="X60" s="198"/>
      <c r="Y60" s="199"/>
      <c r="Z60" s="198"/>
      <c r="AA60" s="69"/>
      <c r="AB60" s="69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"/>
      <c r="AO60" s="1"/>
      <c r="AP60" s="1"/>
      <c r="AQ60" s="1"/>
      <c r="AR60" s="1"/>
      <c r="AT60" s="3"/>
      <c r="AU60" s="3"/>
      <c r="AV60" s="3"/>
      <c r="AW60" s="3"/>
    </row>
    <row r="61" spans="1:49" ht="24" customHeight="1">
      <c r="A61" s="188">
        <v>12</v>
      </c>
      <c r="B61" s="205"/>
      <c r="C61" s="221"/>
      <c r="D61" s="221"/>
      <c r="E61" s="223"/>
      <c r="F61" s="223"/>
      <c r="G61" s="223"/>
      <c r="H61" s="223"/>
      <c r="I61" s="223"/>
      <c r="J61" s="223"/>
      <c r="K61" s="223"/>
      <c r="L61" s="223"/>
      <c r="M61" s="223"/>
      <c r="N61" s="224"/>
      <c r="O61" s="69"/>
      <c r="P61" s="69"/>
      <c r="Q61" s="69"/>
      <c r="R61" s="69"/>
      <c r="S61" s="69"/>
      <c r="T61" s="69"/>
      <c r="U61" s="69"/>
      <c r="V61" s="69"/>
      <c r="W61" s="198"/>
      <c r="X61" s="198"/>
      <c r="Y61" s="199"/>
      <c r="Z61" s="198"/>
      <c r="AA61" s="69"/>
      <c r="AB61" s="69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"/>
      <c r="AO61" s="1"/>
      <c r="AP61" s="1"/>
      <c r="AQ61" s="1"/>
      <c r="AR61" s="1"/>
      <c r="AT61" s="3"/>
      <c r="AU61" s="3"/>
      <c r="AV61" s="3"/>
      <c r="AW61" s="3"/>
    </row>
    <row r="62" spans="1:49" ht="24" customHeight="1">
      <c r="A62" s="188">
        <v>13</v>
      </c>
      <c r="B62" s="205"/>
      <c r="C62" s="221"/>
      <c r="D62" s="221"/>
      <c r="E62" s="223"/>
      <c r="F62" s="223"/>
      <c r="G62" s="223"/>
      <c r="H62" s="223"/>
      <c r="I62" s="223"/>
      <c r="J62" s="223"/>
      <c r="K62" s="223"/>
      <c r="L62" s="223"/>
      <c r="M62" s="223"/>
      <c r="N62" s="224"/>
      <c r="O62" s="69"/>
      <c r="P62" s="69"/>
      <c r="Q62" s="69"/>
      <c r="R62" s="69"/>
      <c r="S62" s="69"/>
      <c r="T62" s="69"/>
      <c r="U62" s="69"/>
      <c r="V62" s="69"/>
      <c r="W62" s="198"/>
      <c r="X62" s="198"/>
      <c r="Y62" s="199"/>
      <c r="Z62" s="198"/>
      <c r="AA62" s="69"/>
      <c r="AB62" s="69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"/>
      <c r="AO62" s="1"/>
      <c r="AP62" s="1"/>
      <c r="AQ62" s="1"/>
      <c r="AR62" s="1"/>
      <c r="AT62" s="3"/>
      <c r="AU62" s="3"/>
      <c r="AV62" s="3"/>
      <c r="AW62" s="3"/>
    </row>
    <row r="63" spans="1:49" ht="24" customHeight="1">
      <c r="A63" s="188">
        <v>14</v>
      </c>
      <c r="B63" s="205"/>
      <c r="C63" s="221"/>
      <c r="D63" s="221"/>
      <c r="E63" s="223"/>
      <c r="F63" s="223"/>
      <c r="G63" s="223"/>
      <c r="H63" s="223"/>
      <c r="I63" s="223"/>
      <c r="J63" s="223"/>
      <c r="K63" s="223"/>
      <c r="L63" s="223"/>
      <c r="M63" s="223"/>
      <c r="N63" s="224"/>
      <c r="O63" s="69"/>
      <c r="P63" s="69"/>
      <c r="Q63" s="69"/>
      <c r="R63" s="69"/>
      <c r="S63" s="69"/>
      <c r="T63" s="69"/>
      <c r="U63" s="69"/>
      <c r="V63" s="69"/>
      <c r="W63" s="198"/>
      <c r="X63" s="198"/>
      <c r="Y63" s="199"/>
      <c r="Z63" s="198"/>
      <c r="AA63" s="69"/>
      <c r="AB63" s="69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"/>
      <c r="AO63" s="1"/>
      <c r="AP63" s="1"/>
      <c r="AQ63" s="1"/>
      <c r="AR63" s="1"/>
      <c r="AT63" s="3"/>
      <c r="AU63" s="3"/>
      <c r="AV63" s="3"/>
      <c r="AW63" s="3"/>
    </row>
    <row r="64" spans="1:49" ht="24" customHeight="1">
      <c r="A64" s="188">
        <v>15</v>
      </c>
      <c r="B64" s="230"/>
      <c r="C64" s="221"/>
      <c r="D64" s="222"/>
      <c r="E64" s="223"/>
      <c r="F64" s="223"/>
      <c r="G64" s="223"/>
      <c r="H64" s="223"/>
      <c r="I64" s="223"/>
      <c r="J64" s="223"/>
      <c r="K64" s="223"/>
      <c r="L64" s="223"/>
      <c r="M64" s="223"/>
      <c r="N64" s="224"/>
      <c r="O64" s="69"/>
      <c r="P64" s="69"/>
      <c r="Q64" s="69"/>
      <c r="R64" s="69"/>
      <c r="S64" s="69"/>
      <c r="T64" s="69"/>
      <c r="U64" s="69"/>
      <c r="V64" s="69"/>
      <c r="W64" s="198"/>
      <c r="X64" s="198"/>
      <c r="Y64" s="199"/>
      <c r="Z64" s="198"/>
      <c r="AA64" s="69"/>
      <c r="AB64" s="69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"/>
      <c r="AO64" s="1"/>
      <c r="AP64" s="1"/>
      <c r="AQ64" s="1"/>
      <c r="AR64" s="1"/>
      <c r="AT64" s="3"/>
      <c r="AU64" s="3"/>
      <c r="AV64" s="3"/>
      <c r="AW64" s="3"/>
    </row>
    <row r="65" spans="1:49" ht="24" customHeight="1">
      <c r="A65" s="188">
        <v>16</v>
      </c>
      <c r="B65" s="230"/>
      <c r="C65" s="221"/>
      <c r="D65" s="222"/>
      <c r="E65" s="223"/>
      <c r="F65" s="223"/>
      <c r="G65" s="223"/>
      <c r="H65" s="223"/>
      <c r="I65" s="223"/>
      <c r="J65" s="223"/>
      <c r="K65" s="223"/>
      <c r="L65" s="223"/>
      <c r="M65" s="223"/>
      <c r="N65" s="224"/>
      <c r="O65" s="69"/>
      <c r="P65" s="69"/>
      <c r="Q65" s="69"/>
      <c r="R65" s="69"/>
      <c r="S65" s="69"/>
      <c r="T65" s="69"/>
      <c r="U65" s="69"/>
      <c r="V65" s="69"/>
      <c r="W65" s="198"/>
      <c r="X65" s="198"/>
      <c r="Y65" s="199"/>
      <c r="Z65" s="198"/>
      <c r="AA65" s="69"/>
      <c r="AB65" s="69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"/>
      <c r="AO65" s="1"/>
      <c r="AP65" s="1"/>
      <c r="AQ65" s="1"/>
      <c r="AR65" s="1"/>
      <c r="AT65" s="3"/>
      <c r="AU65" s="3"/>
      <c r="AV65" s="3"/>
      <c r="AW65" s="3"/>
    </row>
    <row r="66" spans="1:49" ht="24" customHeight="1">
      <c r="A66" s="188">
        <v>17</v>
      </c>
      <c r="B66" s="230"/>
      <c r="C66" s="221"/>
      <c r="D66" s="222"/>
      <c r="E66" s="223"/>
      <c r="F66" s="223"/>
      <c r="G66" s="223"/>
      <c r="H66" s="223"/>
      <c r="I66" s="223"/>
      <c r="J66" s="223"/>
      <c r="K66" s="223"/>
      <c r="L66" s="223"/>
      <c r="M66" s="223"/>
      <c r="N66" s="224"/>
      <c r="O66" s="69"/>
      <c r="P66" s="69"/>
      <c r="Q66" s="69"/>
      <c r="R66" s="69"/>
      <c r="S66" s="69"/>
      <c r="T66" s="69"/>
      <c r="U66" s="69"/>
      <c r="V66" s="69"/>
      <c r="W66" s="198"/>
      <c r="X66" s="198"/>
      <c r="Y66" s="199"/>
      <c r="Z66" s="198"/>
      <c r="AA66" s="69"/>
      <c r="AB66" s="69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"/>
      <c r="AO66" s="1"/>
      <c r="AP66" s="1"/>
      <c r="AQ66" s="1"/>
      <c r="AR66" s="1"/>
      <c r="AT66" s="3"/>
      <c r="AU66" s="3"/>
      <c r="AV66" s="3"/>
      <c r="AW66" s="3"/>
    </row>
    <row r="67" spans="1:49" s="363" customFormat="1" ht="24" customHeight="1">
      <c r="A67" s="188">
        <v>18</v>
      </c>
      <c r="B67" s="230"/>
      <c r="C67" s="221"/>
      <c r="D67" s="222"/>
      <c r="E67" s="475"/>
      <c r="F67" s="475"/>
      <c r="G67" s="475"/>
      <c r="H67" s="475"/>
      <c r="I67" s="475"/>
      <c r="J67" s="475"/>
      <c r="K67" s="475"/>
      <c r="L67" s="475"/>
      <c r="M67" s="475"/>
      <c r="N67" s="476"/>
      <c r="O67" s="69"/>
      <c r="P67" s="69"/>
      <c r="Q67" s="69"/>
      <c r="R67" s="69"/>
      <c r="S67" s="69"/>
      <c r="T67" s="69"/>
      <c r="U67" s="69"/>
      <c r="V67" s="69"/>
      <c r="W67" s="198"/>
      <c r="X67" s="198"/>
      <c r="Y67" s="199"/>
      <c r="Z67" s="198"/>
      <c r="AA67" s="69"/>
      <c r="AB67" s="69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"/>
      <c r="AO67" s="1"/>
      <c r="AP67" s="1"/>
      <c r="AQ67" s="1"/>
      <c r="AR67" s="1"/>
      <c r="AT67" s="3"/>
      <c r="AU67" s="3"/>
      <c r="AV67" s="3"/>
      <c r="AW67" s="3"/>
    </row>
    <row r="68" spans="1:49" s="363" customFormat="1" ht="24" customHeight="1">
      <c r="A68" s="188">
        <v>19</v>
      </c>
      <c r="B68" s="230"/>
      <c r="C68" s="221"/>
      <c r="D68" s="222"/>
      <c r="E68" s="475"/>
      <c r="F68" s="475"/>
      <c r="G68" s="475"/>
      <c r="H68" s="475"/>
      <c r="I68" s="475"/>
      <c r="J68" s="475"/>
      <c r="K68" s="475"/>
      <c r="L68" s="475"/>
      <c r="M68" s="475"/>
      <c r="N68" s="476"/>
      <c r="O68" s="69"/>
      <c r="P68" s="69"/>
      <c r="Q68" s="69"/>
      <c r="R68" s="69"/>
      <c r="S68" s="69"/>
      <c r="T68" s="69"/>
      <c r="U68" s="69"/>
      <c r="V68" s="69"/>
      <c r="W68" s="198"/>
      <c r="X68" s="198"/>
      <c r="Y68" s="199"/>
      <c r="Z68" s="198"/>
      <c r="AA68" s="69"/>
      <c r="AB68" s="69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"/>
      <c r="AO68" s="1"/>
      <c r="AP68" s="1"/>
      <c r="AQ68" s="1"/>
      <c r="AR68" s="1"/>
      <c r="AT68" s="3"/>
      <c r="AU68" s="3"/>
      <c r="AV68" s="3"/>
      <c r="AW68" s="3"/>
    </row>
    <row r="69" spans="1:49" s="363" customFormat="1" ht="24" customHeight="1">
      <c r="A69" s="188">
        <v>20</v>
      </c>
      <c r="B69" s="230"/>
      <c r="C69" s="221"/>
      <c r="D69" s="222"/>
      <c r="E69" s="475"/>
      <c r="F69" s="475"/>
      <c r="G69" s="475"/>
      <c r="H69" s="475"/>
      <c r="I69" s="475"/>
      <c r="J69" s="475"/>
      <c r="K69" s="475"/>
      <c r="L69" s="475"/>
      <c r="M69" s="475"/>
      <c r="N69" s="476"/>
      <c r="O69" s="69"/>
      <c r="P69" s="69"/>
      <c r="Q69" s="69"/>
      <c r="R69" s="69"/>
      <c r="S69" s="69"/>
      <c r="T69" s="69"/>
      <c r="U69" s="69"/>
      <c r="V69" s="69"/>
      <c r="W69" s="198"/>
      <c r="X69" s="198"/>
      <c r="Y69" s="199"/>
      <c r="Z69" s="198"/>
      <c r="AA69" s="69"/>
      <c r="AB69" s="69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  <c r="AM69" s="198"/>
      <c r="AN69" s="1"/>
      <c r="AO69" s="1"/>
      <c r="AP69" s="1"/>
      <c r="AQ69" s="1"/>
      <c r="AR69" s="1"/>
      <c r="AT69" s="3"/>
      <c r="AU69" s="3"/>
      <c r="AV69" s="3"/>
      <c r="AW69" s="3"/>
    </row>
    <row r="70" spans="1:49" s="363" customFormat="1" ht="24" customHeight="1">
      <c r="A70" s="188">
        <v>21</v>
      </c>
      <c r="B70" s="230"/>
      <c r="C70" s="221"/>
      <c r="D70" s="222"/>
      <c r="E70" s="475"/>
      <c r="F70" s="475"/>
      <c r="G70" s="475"/>
      <c r="H70" s="475"/>
      <c r="I70" s="475"/>
      <c r="J70" s="475"/>
      <c r="K70" s="475"/>
      <c r="L70" s="475"/>
      <c r="M70" s="475"/>
      <c r="N70" s="476"/>
      <c r="O70" s="69"/>
      <c r="P70" s="69"/>
      <c r="Q70" s="69"/>
      <c r="R70" s="69"/>
      <c r="S70" s="69"/>
      <c r="T70" s="69"/>
      <c r="U70" s="69"/>
      <c r="V70" s="69"/>
      <c r="W70" s="198"/>
      <c r="X70" s="198"/>
      <c r="Y70" s="199"/>
      <c r="Z70" s="198"/>
      <c r="AA70" s="69"/>
      <c r="AB70" s="69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"/>
      <c r="AO70" s="1"/>
      <c r="AP70" s="1"/>
      <c r="AQ70" s="1"/>
      <c r="AR70" s="1"/>
      <c r="AT70" s="3"/>
      <c r="AU70" s="3"/>
      <c r="AV70" s="3"/>
      <c r="AW70" s="3"/>
    </row>
    <row r="71" spans="1:49" s="363" customFormat="1" ht="24" customHeight="1">
      <c r="A71" s="188">
        <v>22</v>
      </c>
      <c r="B71" s="230"/>
      <c r="C71" s="221"/>
      <c r="D71" s="222"/>
      <c r="E71" s="475"/>
      <c r="F71" s="475"/>
      <c r="G71" s="475"/>
      <c r="H71" s="475"/>
      <c r="I71" s="475"/>
      <c r="J71" s="475"/>
      <c r="K71" s="475"/>
      <c r="L71" s="475"/>
      <c r="M71" s="475"/>
      <c r="N71" s="476"/>
      <c r="O71" s="69"/>
      <c r="P71" s="69"/>
      <c r="Q71" s="69"/>
      <c r="R71" s="69"/>
      <c r="S71" s="69"/>
      <c r="T71" s="69"/>
      <c r="U71" s="69"/>
      <c r="V71" s="69"/>
      <c r="W71" s="198"/>
      <c r="X71" s="198"/>
      <c r="Y71" s="199"/>
      <c r="Z71" s="198"/>
      <c r="AA71" s="69"/>
      <c r="AB71" s="69"/>
      <c r="AC71" s="198"/>
      <c r="AD71" s="198"/>
      <c r="AE71" s="198"/>
      <c r="AF71" s="198"/>
      <c r="AG71" s="198"/>
      <c r="AH71" s="198"/>
      <c r="AI71" s="198"/>
      <c r="AJ71" s="198"/>
      <c r="AK71" s="198"/>
      <c r="AL71" s="198"/>
      <c r="AM71" s="198"/>
      <c r="AN71" s="1"/>
      <c r="AO71" s="1"/>
      <c r="AP71" s="1"/>
      <c r="AQ71" s="1"/>
      <c r="AR71" s="1"/>
      <c r="AT71" s="3"/>
      <c r="AU71" s="3"/>
      <c r="AV71" s="3"/>
      <c r="AW71" s="3"/>
    </row>
    <row r="72" spans="1:49" ht="24" customHeight="1">
      <c r="A72" s="188">
        <v>23</v>
      </c>
      <c r="B72" s="230"/>
      <c r="C72" s="221"/>
      <c r="D72" s="222"/>
      <c r="E72" s="223"/>
      <c r="F72" s="223"/>
      <c r="G72" s="223"/>
      <c r="H72" s="223"/>
      <c r="I72" s="223"/>
      <c r="J72" s="223"/>
      <c r="K72" s="223"/>
      <c r="L72" s="223"/>
      <c r="M72" s="223"/>
      <c r="N72" s="224"/>
      <c r="O72" s="69"/>
      <c r="P72" s="69"/>
      <c r="Q72" s="69"/>
      <c r="R72" s="69"/>
      <c r="S72" s="69"/>
      <c r="T72" s="69"/>
      <c r="U72" s="69"/>
      <c r="V72" s="69"/>
      <c r="W72" s="198"/>
      <c r="X72" s="198"/>
      <c r="Y72" s="199"/>
      <c r="Z72" s="198"/>
      <c r="AA72" s="69"/>
      <c r="AB72" s="69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  <c r="AM72" s="198"/>
      <c r="AN72" s="1"/>
      <c r="AO72" s="1"/>
      <c r="AP72" s="1"/>
      <c r="AQ72" s="1"/>
      <c r="AR72" s="1"/>
      <c r="AT72" s="3"/>
      <c r="AU72" s="3"/>
      <c r="AV72" s="3"/>
      <c r="AW72" s="3"/>
    </row>
    <row r="73" spans="1:49" ht="24" customHeight="1">
      <c r="A73" s="188">
        <v>24</v>
      </c>
      <c r="B73" s="230"/>
      <c r="C73" s="221"/>
      <c r="D73" s="222"/>
      <c r="E73" s="223"/>
      <c r="F73" s="223"/>
      <c r="G73" s="223"/>
      <c r="H73" s="223"/>
      <c r="I73" s="223"/>
      <c r="J73" s="223"/>
      <c r="K73" s="223"/>
      <c r="L73" s="223"/>
      <c r="M73" s="223"/>
      <c r="N73" s="224"/>
      <c r="O73" s="69"/>
      <c r="P73" s="69"/>
      <c r="Q73" s="69"/>
      <c r="R73" s="69"/>
      <c r="S73" s="69"/>
      <c r="T73" s="69"/>
      <c r="U73" s="69"/>
      <c r="V73" s="69"/>
      <c r="W73" s="198"/>
      <c r="X73" s="198"/>
      <c r="Y73" s="199"/>
      <c r="Z73" s="198"/>
      <c r="AA73" s="69"/>
      <c r="AB73" s="69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  <c r="AM73" s="198"/>
      <c r="AN73" s="1"/>
      <c r="AO73" s="1"/>
      <c r="AP73" s="1"/>
      <c r="AQ73" s="1"/>
      <c r="AR73" s="1"/>
      <c r="AT73" s="3"/>
      <c r="AU73" s="3"/>
      <c r="AV73" s="3"/>
      <c r="AW73" s="3"/>
    </row>
    <row r="74" spans="1:49" ht="24" customHeight="1" thickBot="1">
      <c r="A74" s="188">
        <v>25</v>
      </c>
      <c r="B74" s="231"/>
      <c r="C74" s="232"/>
      <c r="D74" s="233"/>
      <c r="E74" s="234"/>
      <c r="F74" s="234"/>
      <c r="G74" s="234"/>
      <c r="H74" s="234"/>
      <c r="I74" s="234"/>
      <c r="J74" s="234"/>
      <c r="K74" s="234"/>
      <c r="L74" s="234"/>
      <c r="M74" s="234"/>
      <c r="N74" s="235"/>
      <c r="O74" s="69"/>
      <c r="P74" s="69"/>
      <c r="Q74" s="69"/>
      <c r="R74" s="69"/>
      <c r="S74" s="69"/>
      <c r="T74" s="69"/>
      <c r="U74" s="69"/>
      <c r="V74" s="69"/>
      <c r="W74" s="198"/>
      <c r="X74" s="198"/>
      <c r="Y74" s="199"/>
      <c r="Z74" s="198"/>
      <c r="AA74" s="69"/>
      <c r="AB74" s="69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  <c r="AM74" s="198"/>
      <c r="AN74" s="1"/>
      <c r="AO74" s="1"/>
      <c r="AP74" s="1"/>
      <c r="AQ74" s="1"/>
      <c r="AR74" s="1"/>
      <c r="AT74" s="3"/>
      <c r="AU74" s="3"/>
      <c r="AV74" s="3"/>
      <c r="AW74" s="3"/>
    </row>
    <row r="75" spans="1:49" ht="24" customHeight="1" thickBot="1">
      <c r="A75" s="191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69"/>
      <c r="P75" s="69"/>
      <c r="Q75" s="69"/>
      <c r="R75" s="69"/>
      <c r="S75" s="69"/>
      <c r="T75" s="69"/>
      <c r="U75" s="69"/>
      <c r="V75" s="69"/>
      <c r="W75" s="198"/>
      <c r="X75" s="198"/>
      <c r="Y75" s="199"/>
      <c r="Z75" s="198"/>
      <c r="AA75" s="69"/>
      <c r="AB75" s="69"/>
      <c r="AC75" s="198"/>
      <c r="AD75" s="198"/>
      <c r="AE75" s="198"/>
      <c r="AF75" s="198"/>
      <c r="AG75" s="198"/>
      <c r="AH75" s="198"/>
      <c r="AI75" s="198"/>
      <c r="AJ75" s="198"/>
      <c r="AK75" s="198"/>
      <c r="AL75" s="198"/>
      <c r="AM75" s="198"/>
      <c r="AN75" s="1"/>
      <c r="AO75" s="1"/>
      <c r="AP75" s="1"/>
      <c r="AQ75" s="1"/>
      <c r="AR75" s="1"/>
      <c r="AT75" s="3"/>
      <c r="AU75" s="3"/>
      <c r="AV75" s="3"/>
      <c r="AW75" s="3"/>
    </row>
    <row r="76" spans="1:49" ht="24" customHeight="1">
      <c r="A76" s="192" t="s">
        <v>48</v>
      </c>
      <c r="B76" s="236"/>
      <c r="C76" s="236"/>
      <c r="D76" s="236"/>
      <c r="E76" s="236"/>
      <c r="F76" s="237"/>
      <c r="G76" s="567" t="s">
        <v>49</v>
      </c>
      <c r="H76" s="568"/>
      <c r="I76" s="568"/>
      <c r="J76" s="568"/>
      <c r="K76" s="568"/>
      <c r="L76" s="568"/>
      <c r="M76" s="568"/>
      <c r="N76" s="569"/>
      <c r="O76" s="69"/>
      <c r="P76" s="69"/>
      <c r="Q76" s="69"/>
      <c r="R76" s="69"/>
      <c r="S76" s="69"/>
      <c r="T76" s="69"/>
      <c r="U76" s="69"/>
      <c r="V76" s="69"/>
      <c r="W76" s="198"/>
      <c r="X76" s="198"/>
      <c r="Y76" s="199"/>
      <c r="Z76" s="198"/>
      <c r="AA76" s="69"/>
      <c r="AB76" s="69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  <c r="AM76" s="198"/>
      <c r="AN76" s="1"/>
      <c r="AO76" s="1"/>
      <c r="AP76" s="1"/>
      <c r="AQ76" s="1"/>
      <c r="AR76" s="1"/>
      <c r="AT76" s="3"/>
      <c r="AU76" s="3"/>
      <c r="AV76" s="3"/>
      <c r="AW76" s="3"/>
    </row>
    <row r="77" spans="1:49" ht="24" customHeight="1">
      <c r="A77" s="193" t="s">
        <v>51</v>
      </c>
      <c r="B77" s="240" t="s">
        <v>21</v>
      </c>
      <c r="C77" s="241" t="s">
        <v>22</v>
      </c>
      <c r="D77" s="241" t="s">
        <v>23</v>
      </c>
      <c r="E77" s="242" t="s">
        <v>52</v>
      </c>
      <c r="F77" s="243"/>
      <c r="G77" s="244" t="s">
        <v>51</v>
      </c>
      <c r="H77" s="240" t="s">
        <v>53</v>
      </c>
      <c r="I77" s="544" t="s">
        <v>22</v>
      </c>
      <c r="J77" s="545"/>
      <c r="K77" s="546"/>
      <c r="L77" s="547" t="s">
        <v>23</v>
      </c>
      <c r="M77" s="548"/>
      <c r="N77" s="245" t="s">
        <v>52</v>
      </c>
      <c r="O77" s="69"/>
      <c r="P77" s="69"/>
      <c r="Q77" s="69"/>
      <c r="R77" s="69"/>
      <c r="S77" s="69"/>
      <c r="T77" s="69"/>
      <c r="U77" s="69"/>
      <c r="V77" s="69"/>
      <c r="W77" s="198"/>
      <c r="X77" s="198"/>
      <c r="Y77" s="199"/>
      <c r="Z77" s="198"/>
      <c r="AA77" s="69"/>
      <c r="AB77" s="69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"/>
      <c r="AO77" s="1"/>
      <c r="AP77" s="1"/>
      <c r="AQ77" s="1"/>
      <c r="AR77" s="1"/>
      <c r="AT77" s="3"/>
      <c r="AU77" s="3"/>
      <c r="AV77" s="3"/>
      <c r="AW77" s="3"/>
    </row>
    <row r="78" spans="1:49" ht="24" customHeight="1">
      <c r="A78" s="194" t="s">
        <v>54</v>
      </c>
      <c r="B78" s="223"/>
      <c r="C78" s="223"/>
      <c r="D78" s="223"/>
      <c r="E78" s="196"/>
      <c r="F78" s="246"/>
      <c r="G78" s="194" t="s">
        <v>54</v>
      </c>
      <c r="H78" s="223"/>
      <c r="I78" s="544"/>
      <c r="J78" s="545"/>
      <c r="K78" s="546"/>
      <c r="L78" s="547"/>
      <c r="M78" s="548"/>
      <c r="N78" s="247"/>
      <c r="O78" s="69"/>
      <c r="P78" s="69"/>
      <c r="Q78" s="69"/>
      <c r="R78" s="69"/>
      <c r="S78" s="69"/>
      <c r="T78" s="69"/>
      <c r="U78" s="69"/>
      <c r="V78" s="69"/>
      <c r="W78" s="198"/>
      <c r="X78" s="198"/>
      <c r="Y78" s="199"/>
      <c r="Z78" s="198"/>
      <c r="AA78" s="69"/>
      <c r="AB78" s="69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"/>
      <c r="AO78" s="1"/>
      <c r="AP78" s="1"/>
      <c r="AQ78" s="1"/>
      <c r="AR78" s="1"/>
      <c r="AT78" s="3"/>
      <c r="AU78" s="3"/>
      <c r="AV78" s="3"/>
      <c r="AW78" s="3"/>
    </row>
    <row r="79" spans="1:49" ht="24" customHeight="1">
      <c r="A79" s="194" t="s">
        <v>57</v>
      </c>
      <c r="B79" s="223"/>
      <c r="C79" s="223"/>
      <c r="D79" s="223"/>
      <c r="E79" s="196"/>
      <c r="F79" s="246"/>
      <c r="G79" s="194" t="s">
        <v>57</v>
      </c>
      <c r="H79" s="223"/>
      <c r="I79" s="586" t="s">
        <v>324</v>
      </c>
      <c r="J79" s="587"/>
      <c r="K79" s="588"/>
      <c r="L79" s="547"/>
      <c r="M79" s="548"/>
      <c r="N79" s="247"/>
      <c r="O79" s="69"/>
      <c r="P79" s="69"/>
      <c r="Q79" s="69"/>
      <c r="R79" s="69"/>
      <c r="S79" s="69"/>
      <c r="T79" s="69"/>
      <c r="U79" s="69"/>
      <c r="V79" s="69"/>
      <c r="W79" s="198"/>
      <c r="X79" s="198"/>
      <c r="Y79" s="199"/>
      <c r="Z79" s="198"/>
      <c r="AA79" s="69"/>
      <c r="AB79" s="69"/>
      <c r="AC79" s="198"/>
      <c r="AD79" s="198"/>
      <c r="AE79" s="198"/>
      <c r="AF79" s="198"/>
      <c r="AG79" s="198"/>
      <c r="AH79" s="198"/>
      <c r="AI79" s="198"/>
      <c r="AJ79" s="198"/>
      <c r="AK79" s="198"/>
      <c r="AL79" s="198"/>
      <c r="AM79" s="198"/>
      <c r="AN79" s="1"/>
      <c r="AO79" s="1"/>
      <c r="AP79" s="1"/>
      <c r="AQ79" s="1"/>
      <c r="AR79" s="1"/>
      <c r="AT79" s="3"/>
      <c r="AU79" s="3"/>
      <c r="AV79" s="3"/>
      <c r="AW79" s="3"/>
    </row>
    <row r="80" spans="1:49" ht="24" customHeight="1">
      <c r="A80" s="194" t="s">
        <v>59</v>
      </c>
      <c r="B80" s="223"/>
      <c r="C80" s="223"/>
      <c r="D80" s="223"/>
      <c r="E80" s="196"/>
      <c r="F80" s="246"/>
      <c r="G80" s="194" t="s">
        <v>59</v>
      </c>
      <c r="H80" s="223"/>
      <c r="I80" s="544"/>
      <c r="J80" s="545"/>
      <c r="K80" s="546"/>
      <c r="L80" s="547"/>
      <c r="M80" s="548"/>
      <c r="N80" s="247"/>
      <c r="O80" s="69"/>
      <c r="P80" s="69"/>
      <c r="Q80" s="69"/>
      <c r="R80" s="69"/>
      <c r="S80" s="69"/>
      <c r="T80" s="69"/>
      <c r="U80" s="69"/>
      <c r="V80" s="69"/>
      <c r="W80" s="198"/>
      <c r="X80" s="198"/>
      <c r="Y80" s="199"/>
      <c r="Z80" s="198"/>
      <c r="AA80" s="69"/>
      <c r="AB80" s="69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  <c r="AM80" s="198"/>
      <c r="AN80" s="1"/>
      <c r="AO80" s="1"/>
      <c r="AP80" s="1"/>
      <c r="AQ80" s="1"/>
      <c r="AR80" s="1"/>
      <c r="AT80" s="3"/>
      <c r="AU80" s="3"/>
      <c r="AV80" s="3"/>
      <c r="AW80" s="3"/>
    </row>
    <row r="81" spans="1:49" ht="24" customHeight="1">
      <c r="A81" s="194" t="s">
        <v>61</v>
      </c>
      <c r="B81" s="223"/>
      <c r="C81" s="223"/>
      <c r="D81" s="223"/>
      <c r="E81" s="196"/>
      <c r="F81" s="246"/>
      <c r="G81" s="194" t="s">
        <v>61</v>
      </c>
      <c r="H81" s="223"/>
      <c r="I81" s="544"/>
      <c r="J81" s="545"/>
      <c r="K81" s="546"/>
      <c r="L81" s="547"/>
      <c r="M81" s="548"/>
      <c r="N81" s="247"/>
      <c r="O81" s="69"/>
      <c r="P81" s="69"/>
      <c r="Q81" s="69"/>
      <c r="R81" s="69"/>
      <c r="S81" s="69"/>
      <c r="T81" s="69"/>
      <c r="U81" s="69"/>
      <c r="V81" s="69"/>
      <c r="W81" s="198"/>
      <c r="X81" s="198"/>
      <c r="Y81" s="199"/>
      <c r="Z81" s="198"/>
      <c r="AA81" s="69"/>
      <c r="AB81" s="69"/>
      <c r="AC81" s="198"/>
      <c r="AD81" s="198"/>
      <c r="AE81" s="198"/>
      <c r="AF81" s="198"/>
      <c r="AG81" s="198"/>
      <c r="AH81" s="198"/>
      <c r="AI81" s="198"/>
      <c r="AJ81" s="198"/>
      <c r="AK81" s="198"/>
      <c r="AL81" s="198"/>
      <c r="AM81" s="198"/>
      <c r="AN81" s="1"/>
      <c r="AO81" s="1"/>
      <c r="AP81" s="1"/>
      <c r="AQ81" s="1"/>
      <c r="AR81" s="1"/>
      <c r="AT81" s="3"/>
      <c r="AU81" s="3"/>
      <c r="AV81" s="3"/>
      <c r="AW81" s="3"/>
    </row>
    <row r="82" spans="1:49" ht="24" customHeight="1">
      <c r="A82" s="194" t="s">
        <v>62</v>
      </c>
      <c r="B82" s="223"/>
      <c r="C82" s="223"/>
      <c r="D82" s="223"/>
      <c r="E82" s="196"/>
      <c r="F82" s="246"/>
      <c r="G82" s="194" t="s">
        <v>62</v>
      </c>
      <c r="H82" s="223"/>
      <c r="I82" s="544"/>
      <c r="J82" s="545"/>
      <c r="K82" s="546"/>
      <c r="L82" s="547"/>
      <c r="M82" s="548"/>
      <c r="N82" s="247"/>
      <c r="O82" s="69"/>
      <c r="P82" s="69"/>
      <c r="Q82" s="69"/>
      <c r="R82" s="69"/>
      <c r="S82" s="69"/>
      <c r="T82" s="69"/>
      <c r="U82" s="69"/>
      <c r="V82" s="69"/>
      <c r="W82" s="198"/>
      <c r="X82" s="198"/>
      <c r="Y82" s="199"/>
      <c r="Z82" s="198"/>
      <c r="AA82" s="69"/>
      <c r="AB82" s="69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  <c r="AM82" s="198"/>
      <c r="AN82" s="1"/>
      <c r="AO82" s="1"/>
      <c r="AP82" s="1"/>
      <c r="AQ82" s="1"/>
      <c r="AR82" s="1"/>
      <c r="AT82" s="3"/>
      <c r="AU82" s="3"/>
      <c r="AV82" s="3"/>
      <c r="AW82" s="3"/>
    </row>
    <row r="83" spans="1:49" ht="24" customHeight="1">
      <c r="A83" s="194" t="s">
        <v>63</v>
      </c>
      <c r="B83" s="223"/>
      <c r="C83" s="223"/>
      <c r="D83" s="223"/>
      <c r="E83" s="196"/>
      <c r="F83" s="246"/>
      <c r="G83" s="194" t="s">
        <v>63</v>
      </c>
      <c r="H83" s="223"/>
      <c r="I83" s="544"/>
      <c r="J83" s="545"/>
      <c r="K83" s="546"/>
      <c r="L83" s="547"/>
      <c r="M83" s="548"/>
      <c r="N83" s="247"/>
      <c r="O83" s="69"/>
      <c r="P83" s="69"/>
      <c r="Q83" s="69"/>
      <c r="R83" s="69"/>
      <c r="S83" s="69"/>
      <c r="T83" s="69"/>
      <c r="U83" s="69"/>
      <c r="V83" s="69"/>
      <c r="W83" s="198"/>
      <c r="X83" s="198"/>
      <c r="Y83" s="199"/>
      <c r="Z83" s="198"/>
      <c r="AA83" s="69"/>
      <c r="AB83" s="69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"/>
      <c r="AO83" s="1"/>
      <c r="AP83" s="1"/>
      <c r="AQ83" s="1"/>
      <c r="AR83" s="1"/>
      <c r="AT83" s="3"/>
      <c r="AU83" s="3"/>
      <c r="AV83" s="3"/>
      <c r="AW83" s="3"/>
    </row>
    <row r="84" spans="1:49" ht="24" customHeight="1" thickBot="1">
      <c r="A84" s="195" t="s">
        <v>64</v>
      </c>
      <c r="B84" s="234"/>
      <c r="C84" s="234"/>
      <c r="D84" s="234"/>
      <c r="E84" s="249"/>
      <c r="F84" s="246"/>
      <c r="G84" s="195" t="s">
        <v>64</v>
      </c>
      <c r="H84" s="234"/>
      <c r="I84" s="549"/>
      <c r="J84" s="550"/>
      <c r="K84" s="551"/>
      <c r="L84" s="552"/>
      <c r="M84" s="553"/>
      <c r="N84" s="250"/>
      <c r="O84" s="69"/>
      <c r="P84" s="69"/>
      <c r="Q84" s="69"/>
      <c r="R84" s="69"/>
      <c r="S84" s="69"/>
      <c r="T84" s="69"/>
      <c r="U84" s="69"/>
      <c r="V84" s="69"/>
      <c r="W84" s="198"/>
      <c r="X84" s="198"/>
      <c r="Y84" s="199"/>
      <c r="Z84" s="198"/>
      <c r="AA84" s="69"/>
      <c r="AB84" s="69"/>
      <c r="AC84" s="198"/>
      <c r="AD84" s="198"/>
      <c r="AE84" s="198"/>
      <c r="AF84" s="198"/>
      <c r="AG84" s="198"/>
      <c r="AH84" s="198"/>
      <c r="AI84" s="198"/>
      <c r="AJ84" s="198"/>
      <c r="AK84" s="198"/>
      <c r="AL84" s="198"/>
      <c r="AM84" s="198"/>
      <c r="AN84" s="1"/>
      <c r="AO84" s="1"/>
      <c r="AP84" s="1"/>
      <c r="AQ84" s="1"/>
      <c r="AR84" s="1"/>
      <c r="AT84" s="3"/>
      <c r="AU84" s="3"/>
      <c r="AV84" s="3"/>
      <c r="AW84" s="3"/>
    </row>
    <row r="85" spans="1:49" ht="24" customHeight="1">
      <c r="A85" s="69"/>
      <c r="B85" s="69"/>
      <c r="C85" s="69"/>
      <c r="D85" s="69"/>
      <c r="E85" s="69"/>
      <c r="F85" s="76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198"/>
      <c r="X85" s="198"/>
      <c r="Y85" s="199"/>
      <c r="Z85" s="198"/>
      <c r="AA85" s="69"/>
      <c r="AB85" s="69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"/>
      <c r="AO85" s="1"/>
      <c r="AP85" s="1"/>
      <c r="AQ85" s="1"/>
      <c r="AR85" s="1"/>
      <c r="AT85" s="3"/>
      <c r="AU85" s="3"/>
      <c r="AV85" s="3"/>
      <c r="AW85" s="3"/>
    </row>
    <row r="86" spans="1:49" ht="24" customHeight="1">
      <c r="A86" s="196" t="s">
        <v>66</v>
      </c>
      <c r="B86" s="252"/>
      <c r="C86" s="196" t="s">
        <v>67</v>
      </c>
      <c r="D86" s="253"/>
      <c r="E86" s="253"/>
      <c r="F86" s="253"/>
      <c r="G86" s="253"/>
      <c r="H86" s="254"/>
      <c r="I86" s="223" t="s">
        <v>68</v>
      </c>
      <c r="J86" s="196" t="s">
        <v>69</v>
      </c>
      <c r="K86" s="252"/>
      <c r="L86" s="253"/>
      <c r="M86" s="253"/>
      <c r="N86" s="254"/>
      <c r="O86" s="69"/>
      <c r="P86" s="69"/>
      <c r="Q86" s="69"/>
      <c r="R86" s="69"/>
      <c r="S86" s="69"/>
      <c r="T86" s="69"/>
      <c r="U86" s="69"/>
      <c r="V86" s="69"/>
      <c r="W86" s="198"/>
      <c r="X86" s="198"/>
      <c r="Y86" s="199"/>
      <c r="Z86" s="198"/>
      <c r="AA86" s="69"/>
      <c r="AB86" s="69"/>
      <c r="AC86" s="198"/>
      <c r="AD86" s="198"/>
      <c r="AE86" s="198"/>
      <c r="AF86" s="198"/>
      <c r="AG86" s="198"/>
      <c r="AH86" s="198"/>
      <c r="AI86" s="198"/>
      <c r="AJ86" s="198"/>
      <c r="AK86" s="198"/>
      <c r="AL86" s="198"/>
      <c r="AM86" s="198"/>
      <c r="AN86" s="1"/>
      <c r="AO86" s="1"/>
      <c r="AP86" s="1"/>
      <c r="AQ86" s="1"/>
      <c r="AR86" s="1"/>
      <c r="AT86" s="3"/>
      <c r="AU86" s="3"/>
      <c r="AV86" s="3"/>
      <c r="AW86" s="3"/>
    </row>
    <row r="87" spans="1:49" ht="1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198"/>
      <c r="X87" s="198"/>
      <c r="Y87" s="199"/>
      <c r="Z87" s="198"/>
      <c r="AA87" s="69"/>
      <c r="AB87" s="69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"/>
      <c r="AO87" s="1"/>
      <c r="AP87" s="1"/>
      <c r="AQ87" s="1"/>
      <c r="AR87" s="1"/>
      <c r="AT87" s="3"/>
      <c r="AU87" s="3"/>
      <c r="AV87" s="3"/>
      <c r="AW87" s="3"/>
    </row>
    <row r="88" spans="1:49" ht="1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198"/>
      <c r="X88" s="198"/>
      <c r="Y88" s="199"/>
      <c r="Z88" s="198"/>
      <c r="AA88" s="69"/>
      <c r="AB88" s="69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"/>
      <c r="AO88" s="1"/>
      <c r="AP88" s="1"/>
      <c r="AQ88" s="1"/>
      <c r="AR88" s="1"/>
      <c r="AT88" s="3"/>
      <c r="AU88" s="3"/>
      <c r="AV88" s="3"/>
      <c r="AW88" s="3"/>
    </row>
    <row r="89" spans="1:49" ht="15">
      <c r="A89" s="69">
        <v>28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198"/>
      <c r="X89" s="198"/>
      <c r="Y89" s="199"/>
      <c r="Z89" s="198"/>
      <c r="AA89" s="69"/>
      <c r="AB89" s="69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"/>
      <c r="AO89" s="1"/>
      <c r="AP89" s="1"/>
      <c r="AQ89" s="1"/>
      <c r="AR89" s="1"/>
      <c r="AT89" s="3"/>
      <c r="AU89" s="3"/>
      <c r="AV89" s="3"/>
      <c r="AW89" s="3"/>
    </row>
    <row r="90" spans="1:49" ht="24" customHeight="1">
      <c r="A90" s="184" t="s">
        <v>0</v>
      </c>
      <c r="B90" s="201"/>
      <c r="C90" s="202"/>
      <c r="D90" s="203" t="s">
        <v>1</v>
      </c>
      <c r="E90" s="204">
        <f>VLOOKUP($A$89,$V$34:$AQ$38,4)</f>
        <v>14.1</v>
      </c>
      <c r="F90" s="205"/>
      <c r="G90" s="206" t="s">
        <v>2</v>
      </c>
      <c r="H90" s="201" t="str">
        <f>Teamsetup!$B$19</f>
        <v>-</v>
      </c>
      <c r="I90" s="201"/>
      <c r="J90" s="202"/>
      <c r="K90" s="207" t="s">
        <v>3</v>
      </c>
      <c r="L90" s="208"/>
      <c r="M90" s="208"/>
      <c r="N90" s="209"/>
      <c r="O90" s="69"/>
      <c r="P90" s="69"/>
      <c r="Q90" s="69"/>
      <c r="R90" s="69"/>
      <c r="S90" s="69"/>
      <c r="T90" s="69"/>
      <c r="U90" s="69"/>
      <c r="V90" s="69"/>
      <c r="W90" s="198"/>
      <c r="X90" s="198"/>
      <c r="Y90" s="199"/>
      <c r="Z90" s="198"/>
      <c r="AA90" s="69"/>
      <c r="AB90" s="69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"/>
      <c r="AO90" s="1"/>
      <c r="AP90" s="1"/>
      <c r="AQ90" s="1"/>
      <c r="AR90" s="1"/>
      <c r="AT90" s="3"/>
      <c r="AU90" s="3"/>
      <c r="AV90" s="3"/>
      <c r="AW90" s="3"/>
    </row>
    <row r="91" spans="1:49" ht="24" customHeight="1" thickBot="1">
      <c r="A91" s="185" t="s">
        <v>4</v>
      </c>
      <c r="B91" s="210"/>
      <c r="C91" s="211" t="str">
        <f>VLOOKUP($A$89,$V$34:$AQ$38,2)</f>
        <v>Javelin</v>
      </c>
      <c r="D91" s="212" t="str">
        <f>VLOOKUP($A$89,$V$34:$AQ$38,3)</f>
        <v>U15 Boys</v>
      </c>
      <c r="E91" s="205"/>
      <c r="F91" s="205" t="s">
        <v>5</v>
      </c>
      <c r="G91" s="565" t="str">
        <f>Teamsetup!$D$19</f>
        <v>-</v>
      </c>
      <c r="H91" s="566"/>
      <c r="I91" s="205"/>
      <c r="J91" s="213" t="s">
        <v>6</v>
      </c>
      <c r="K91" s="214"/>
      <c r="L91" s="215"/>
      <c r="M91" s="554" t="str">
        <f>IF(Teamsetup!$C$13=6,VLOOKUP($A$89,$V$33:$AV$50,6),IF(Teamsetup!$C$13&lt;&gt;6,VLOOKUP($A$89,$V$33:$AV$50,7)))</f>
        <v>-</v>
      </c>
      <c r="N91" s="555" t="str">
        <f>IF($Q$6=6,VLOOKUP($A$1,$V$4:$AR$46,6),IF($Q$6&lt;&gt;6,VLOOKUP($A$1,$V$4:$AR$46,7)))</f>
        <v>-</v>
      </c>
      <c r="O91" s="69"/>
      <c r="P91" s="69"/>
      <c r="Q91" s="69"/>
      <c r="R91" s="69"/>
      <c r="S91" s="69"/>
      <c r="T91" s="69"/>
      <c r="U91" s="69"/>
      <c r="V91" s="69"/>
      <c r="W91" s="198"/>
      <c r="X91" s="198"/>
      <c r="Y91" s="199"/>
      <c r="Z91" s="198"/>
      <c r="AA91" s="69"/>
      <c r="AB91" s="69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"/>
      <c r="AO91" s="1"/>
      <c r="AP91" s="1"/>
      <c r="AQ91" s="1"/>
      <c r="AR91" s="1"/>
      <c r="AT91" s="3"/>
      <c r="AU91" s="3"/>
      <c r="AV91" s="3"/>
      <c r="AW91" s="3"/>
    </row>
    <row r="92" spans="1:49" ht="24" customHeight="1">
      <c r="A92" s="186"/>
      <c r="B92" s="216"/>
      <c r="C92" s="217" t="s">
        <v>11</v>
      </c>
      <c r="D92" s="265" t="str">
        <f>VLOOKUP($A$89,$V$34:$AQ$38,5)</f>
        <v>600g</v>
      </c>
      <c r="E92" s="556" t="s">
        <v>12</v>
      </c>
      <c r="F92" s="557"/>
      <c r="G92" s="556" t="s">
        <v>13</v>
      </c>
      <c r="H92" s="557"/>
      <c r="I92" s="556" t="s">
        <v>14</v>
      </c>
      <c r="J92" s="557"/>
      <c r="K92" s="558" t="s">
        <v>15</v>
      </c>
      <c r="L92" s="559"/>
      <c r="M92" s="582" t="s">
        <v>16</v>
      </c>
      <c r="N92" s="542" t="s">
        <v>17</v>
      </c>
      <c r="O92" s="69"/>
      <c r="P92" s="69"/>
      <c r="Q92" s="69"/>
      <c r="R92" s="69"/>
      <c r="S92" s="69"/>
      <c r="T92" s="69"/>
      <c r="U92" s="69"/>
      <c r="V92" s="69"/>
      <c r="W92" s="198"/>
      <c r="X92" s="198"/>
      <c r="Y92" s="199"/>
      <c r="Z92" s="198"/>
      <c r="AA92" s="69"/>
      <c r="AB92" s="69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"/>
      <c r="AO92" s="1"/>
      <c r="AP92" s="1"/>
      <c r="AQ92" s="1"/>
      <c r="AR92" s="1"/>
      <c r="AT92" s="3"/>
      <c r="AU92" s="3"/>
      <c r="AV92" s="3"/>
      <c r="AW92" s="3"/>
    </row>
    <row r="93" spans="1:49" ht="24" customHeight="1">
      <c r="A93" s="187"/>
      <c r="B93" s="219" t="s">
        <v>21</v>
      </c>
      <c r="C93" s="220" t="s">
        <v>22</v>
      </c>
      <c r="D93" s="220" t="s">
        <v>23</v>
      </c>
      <c r="E93" s="562" t="s">
        <v>24</v>
      </c>
      <c r="F93" s="563"/>
      <c r="G93" s="562" t="s">
        <v>24</v>
      </c>
      <c r="H93" s="563"/>
      <c r="I93" s="562" t="s">
        <v>24</v>
      </c>
      <c r="J93" s="563"/>
      <c r="K93" s="562" t="s">
        <v>24</v>
      </c>
      <c r="L93" s="563"/>
      <c r="M93" s="583"/>
      <c r="N93" s="543"/>
      <c r="O93" s="69"/>
      <c r="P93" s="69"/>
      <c r="Q93" s="69"/>
      <c r="R93" s="69"/>
      <c r="S93" s="69"/>
      <c r="T93" s="69"/>
      <c r="U93" s="69"/>
      <c r="V93" s="69"/>
      <c r="W93" s="198"/>
      <c r="X93" s="198"/>
      <c r="Y93" s="199"/>
      <c r="Z93" s="198"/>
      <c r="AA93" s="69"/>
      <c r="AB93" s="69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"/>
      <c r="AO93" s="1"/>
      <c r="AP93" s="1"/>
      <c r="AQ93" s="1"/>
      <c r="AR93" s="1"/>
      <c r="AT93" s="3"/>
      <c r="AU93" s="3"/>
      <c r="AV93" s="3"/>
      <c r="AW93" s="3"/>
    </row>
    <row r="94" spans="1:49" ht="24" customHeight="1">
      <c r="A94" s="188">
        <v>1</v>
      </c>
      <c r="B94" s="205" t="str">
        <f>VLOOKUP($A$89,$V$34:$AR$38,8)</f>
        <v>-</v>
      </c>
      <c r="C94" s="221"/>
      <c r="D94" s="222" t="str">
        <f>VLOOKUP($A$89,$V$34:$AR$38,16)</f>
        <v>-</v>
      </c>
      <c r="E94" s="223"/>
      <c r="F94" s="223"/>
      <c r="G94" s="223"/>
      <c r="H94" s="223"/>
      <c r="I94" s="223"/>
      <c r="J94" s="223"/>
      <c r="K94" s="223"/>
      <c r="L94" s="223"/>
      <c r="M94" s="223"/>
      <c r="N94" s="224"/>
      <c r="O94" s="69"/>
      <c r="P94" s="69"/>
      <c r="Q94" s="69"/>
      <c r="R94" s="69"/>
      <c r="S94" s="69"/>
      <c r="T94" s="69"/>
      <c r="U94" s="69"/>
      <c r="V94" s="69"/>
      <c r="W94" s="198"/>
      <c r="X94" s="198"/>
      <c r="Y94" s="199"/>
      <c r="Z94" s="198"/>
      <c r="AA94" s="69"/>
      <c r="AB94" s="69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"/>
      <c r="AO94" s="1"/>
      <c r="AP94" s="1"/>
      <c r="AQ94" s="1"/>
      <c r="AR94" s="1"/>
      <c r="AT94" s="3"/>
      <c r="AU94" s="3"/>
      <c r="AV94" s="3"/>
      <c r="AW94" s="3"/>
    </row>
    <row r="95" spans="1:49" ht="24" customHeight="1">
      <c r="A95" s="188">
        <v>2</v>
      </c>
      <c r="B95" s="205" t="str">
        <f>VLOOKUP($A$89,$V$34:$AR$38,9)</f>
        <v>-</v>
      </c>
      <c r="C95" s="221"/>
      <c r="D95" s="205" t="str">
        <f>VLOOKUP($A$89,$V$34:$AR$38,17)</f>
        <v>-</v>
      </c>
      <c r="E95" s="223"/>
      <c r="F95" s="223"/>
      <c r="G95" s="223"/>
      <c r="H95" s="223"/>
      <c r="I95" s="223"/>
      <c r="J95" s="223"/>
      <c r="K95" s="223"/>
      <c r="L95" s="223"/>
      <c r="M95" s="223"/>
      <c r="N95" s="224"/>
      <c r="O95" s="69"/>
      <c r="P95" s="69"/>
      <c r="Q95" s="69"/>
      <c r="R95" s="69"/>
      <c r="S95" s="69"/>
      <c r="T95" s="69"/>
      <c r="U95" s="69"/>
      <c r="V95" s="76"/>
      <c r="W95" s="198"/>
      <c r="X95" s="198"/>
      <c r="Y95" s="199"/>
      <c r="Z95" s="198"/>
      <c r="AA95" s="69"/>
      <c r="AB95" s="69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"/>
      <c r="AO95" s="1"/>
      <c r="AP95" s="1"/>
      <c r="AQ95" s="1"/>
      <c r="AR95" s="1"/>
      <c r="AT95" s="3"/>
      <c r="AU95" s="3"/>
      <c r="AV95" s="3"/>
      <c r="AW95" s="3"/>
    </row>
    <row r="96" spans="1:49" ht="24" customHeight="1">
      <c r="A96" s="188">
        <v>3</v>
      </c>
      <c r="B96" s="205" t="str">
        <f>VLOOKUP($A$89,$V$34:$AR$38,10)</f>
        <v>-</v>
      </c>
      <c r="C96" s="221"/>
      <c r="D96" s="205" t="str">
        <f>VLOOKUP($A$89,$V$34:$AR$38,18)</f>
        <v>-</v>
      </c>
      <c r="E96" s="223"/>
      <c r="F96" s="223"/>
      <c r="G96" s="223"/>
      <c r="H96" s="223"/>
      <c r="I96" s="223"/>
      <c r="J96" s="223"/>
      <c r="K96" s="223"/>
      <c r="L96" s="223"/>
      <c r="M96" s="223"/>
      <c r="N96" s="224"/>
      <c r="O96" s="69"/>
      <c r="P96" s="69"/>
      <c r="Q96" s="69"/>
      <c r="R96" s="69"/>
      <c r="S96" s="69"/>
      <c r="T96" s="69"/>
      <c r="U96" s="69"/>
      <c r="V96" s="76"/>
      <c r="W96" s="198"/>
      <c r="X96" s="198"/>
      <c r="Y96" s="199"/>
      <c r="Z96" s="198"/>
      <c r="AA96" s="69"/>
      <c r="AB96" s="69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"/>
      <c r="AO96" s="1"/>
      <c r="AP96" s="1"/>
      <c r="AQ96" s="1"/>
      <c r="AR96" s="1"/>
      <c r="AT96" s="3"/>
      <c r="AU96" s="3"/>
      <c r="AV96" s="3"/>
      <c r="AW96" s="3"/>
    </row>
    <row r="97" spans="1:49" ht="24" customHeight="1">
      <c r="A97" s="188">
        <v>4</v>
      </c>
      <c r="B97" s="205" t="str">
        <f>VLOOKUP($A$89,$V$34:$AR$38,11)</f>
        <v>-</v>
      </c>
      <c r="C97" s="221"/>
      <c r="D97" s="205" t="str">
        <f>VLOOKUP($A$89,$V$34:$AR$38,19)</f>
        <v>-</v>
      </c>
      <c r="E97" s="223"/>
      <c r="F97" s="223"/>
      <c r="G97" s="223"/>
      <c r="H97" s="223"/>
      <c r="I97" s="223"/>
      <c r="J97" s="223"/>
      <c r="K97" s="223"/>
      <c r="L97" s="223"/>
      <c r="M97" s="223"/>
      <c r="N97" s="224"/>
      <c r="O97" s="69"/>
      <c r="P97" s="69"/>
      <c r="Q97" s="69"/>
      <c r="R97" s="69"/>
      <c r="S97" s="69"/>
      <c r="T97" s="69"/>
      <c r="U97" s="69"/>
      <c r="V97" s="76"/>
      <c r="W97" s="198"/>
      <c r="X97" s="251"/>
      <c r="Y97" s="199"/>
      <c r="Z97" s="198"/>
      <c r="AA97" s="200"/>
      <c r="AB97" s="200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"/>
      <c r="AO97" s="1"/>
      <c r="AP97" s="2"/>
      <c r="AQ97" s="1"/>
      <c r="AR97" s="1"/>
      <c r="AT97" s="3"/>
      <c r="AU97" s="3"/>
      <c r="AV97" s="3"/>
      <c r="AW97" s="3"/>
    </row>
    <row r="98" spans="1:50" ht="24" customHeight="1">
      <c r="A98" s="188">
        <v>5</v>
      </c>
      <c r="B98" s="205" t="str">
        <f>VLOOKUP($A$89,$V$34:$AR$38,12)</f>
        <v>-</v>
      </c>
      <c r="C98" s="221"/>
      <c r="D98" s="205" t="str">
        <f>VLOOKUP($A$89,$V$34:$AR$38,20)</f>
        <v>-</v>
      </c>
      <c r="E98" s="223"/>
      <c r="F98" s="223"/>
      <c r="G98" s="223"/>
      <c r="H98" s="223"/>
      <c r="I98" s="223"/>
      <c r="J98" s="223"/>
      <c r="K98" s="223"/>
      <c r="L98" s="223"/>
      <c r="M98" s="223"/>
      <c r="N98" s="224"/>
      <c r="O98" s="69"/>
      <c r="P98" s="69"/>
      <c r="Q98" s="69"/>
      <c r="R98" s="69"/>
      <c r="S98" s="69"/>
      <c r="T98" s="69"/>
      <c r="U98" s="69"/>
      <c r="V98" s="76"/>
      <c r="W98" s="198"/>
      <c r="X98" s="251"/>
      <c r="Y98" s="199"/>
      <c r="Z98" s="198"/>
      <c r="AA98" s="200"/>
      <c r="AB98" s="200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"/>
      <c r="AO98" s="1"/>
      <c r="AP98" s="2"/>
      <c r="AQ98" s="1"/>
      <c r="AR98" s="1"/>
      <c r="AT98" s="3"/>
      <c r="AU98" s="3"/>
      <c r="AV98" s="3"/>
      <c r="AW98" s="3"/>
      <c r="AX98" s="3"/>
    </row>
    <row r="99" spans="1:49" ht="24" customHeight="1">
      <c r="A99" s="188">
        <v>6</v>
      </c>
      <c r="B99" s="205" t="str">
        <f>VLOOKUP($A$89,$V$34:$AR$38,13)</f>
        <v>-</v>
      </c>
      <c r="C99" s="221"/>
      <c r="D99" s="205" t="str">
        <f>VLOOKUP($A$89,$V$34:$AR$38,21)</f>
        <v>-</v>
      </c>
      <c r="E99" s="223"/>
      <c r="F99" s="223"/>
      <c r="G99" s="223"/>
      <c r="H99" s="223"/>
      <c r="I99" s="223"/>
      <c r="J99" s="223"/>
      <c r="K99" s="223"/>
      <c r="L99" s="223"/>
      <c r="M99" s="223"/>
      <c r="N99" s="224"/>
      <c r="O99" s="69"/>
      <c r="P99" s="69"/>
      <c r="Q99" s="69"/>
      <c r="R99" s="69"/>
      <c r="S99" s="69"/>
      <c r="T99" s="69"/>
      <c r="U99" s="69"/>
      <c r="V99" s="76"/>
      <c r="W99" s="198"/>
      <c r="X99" s="251"/>
      <c r="Y99" s="199"/>
      <c r="Z99" s="198"/>
      <c r="AA99" s="200"/>
      <c r="AB99" s="200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"/>
      <c r="AO99" s="1"/>
      <c r="AP99" s="2"/>
      <c r="AQ99" s="1"/>
      <c r="AR99" s="1"/>
      <c r="AT99" s="3"/>
      <c r="AU99" s="3"/>
      <c r="AV99" s="3"/>
      <c r="AW99" s="3"/>
    </row>
    <row r="100" spans="1:49" ht="24" customHeight="1">
      <c r="A100" s="188">
        <v>7</v>
      </c>
      <c r="B100" s="205" t="str">
        <f>VLOOKUP($A$89,$V$34:$AR$38,14)</f>
        <v>-</v>
      </c>
      <c r="C100" s="221"/>
      <c r="D100" s="205" t="str">
        <f>VLOOKUP($A$89,$V$34:$AR$38,22)</f>
        <v>-</v>
      </c>
      <c r="E100" s="223"/>
      <c r="F100" s="223"/>
      <c r="G100" s="223"/>
      <c r="H100" s="223"/>
      <c r="I100" s="223"/>
      <c r="J100" s="223"/>
      <c r="K100" s="223"/>
      <c r="L100" s="223"/>
      <c r="M100" s="223"/>
      <c r="N100" s="224"/>
      <c r="O100" s="69"/>
      <c r="P100" s="69"/>
      <c r="Q100" s="69"/>
      <c r="R100" s="69"/>
      <c r="S100" s="69"/>
      <c r="T100" s="69"/>
      <c r="U100" s="69"/>
      <c r="V100" s="266"/>
      <c r="W100" s="198"/>
      <c r="X100" s="251"/>
      <c r="Y100" s="199"/>
      <c r="Z100" s="198"/>
      <c r="AA100" s="200"/>
      <c r="AB100" s="200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"/>
      <c r="AO100" s="1"/>
      <c r="AP100" s="2"/>
      <c r="AQ100" s="1"/>
      <c r="AR100" s="1"/>
      <c r="AT100" s="3"/>
      <c r="AU100" s="3"/>
      <c r="AV100" s="3"/>
      <c r="AW100" s="3"/>
    </row>
    <row r="101" spans="1:49" ht="24" customHeight="1">
      <c r="A101" s="188">
        <v>8</v>
      </c>
      <c r="B101" s="205" t="str">
        <f>VLOOKUP($A$89,$V$34:$AR$38,15)</f>
        <v>-</v>
      </c>
      <c r="C101" s="221"/>
      <c r="D101" s="221" t="str">
        <f>VLOOKUP($A$89,$V$34:$AR$38,23)</f>
        <v>-</v>
      </c>
      <c r="E101" s="223"/>
      <c r="F101" s="223"/>
      <c r="G101" s="223"/>
      <c r="H101" s="223"/>
      <c r="I101" s="223"/>
      <c r="J101" s="223"/>
      <c r="K101" s="223"/>
      <c r="L101" s="223"/>
      <c r="M101" s="223"/>
      <c r="N101" s="224"/>
      <c r="O101" s="69"/>
      <c r="P101" s="69"/>
      <c r="Q101" s="69"/>
      <c r="R101" s="69"/>
      <c r="S101" s="69"/>
      <c r="T101" s="69"/>
      <c r="U101" s="69"/>
      <c r="V101" s="266"/>
      <c r="W101" s="198"/>
      <c r="X101" s="251"/>
      <c r="Y101" s="199"/>
      <c r="Z101" s="198"/>
      <c r="AA101" s="200"/>
      <c r="AB101" s="200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"/>
      <c r="AO101" s="1"/>
      <c r="AP101" s="2"/>
      <c r="AQ101" s="1"/>
      <c r="AR101" s="1"/>
      <c r="AT101" s="3"/>
      <c r="AU101" s="3"/>
      <c r="AV101" s="3"/>
      <c r="AW101" s="3"/>
    </row>
    <row r="102" spans="1:50" ht="24" customHeight="1">
      <c r="A102" s="188">
        <v>9</v>
      </c>
      <c r="B102" s="205" t="str">
        <f>CONCATENATE(VLOOKUP($A$89,$V$34:$AR$38,8),(VLOOKUP($A$89,$V$34:$AR$38,8)))</f>
        <v>--</v>
      </c>
      <c r="C102" s="221"/>
      <c r="D102" s="221" t="str">
        <f>VLOOKUP($A$89,$V$34:$AR$38,16)</f>
        <v>-</v>
      </c>
      <c r="E102" s="223"/>
      <c r="F102" s="223"/>
      <c r="G102" s="223"/>
      <c r="H102" s="223"/>
      <c r="I102" s="223"/>
      <c r="J102" s="223"/>
      <c r="K102" s="223"/>
      <c r="L102" s="223"/>
      <c r="M102" s="223"/>
      <c r="N102" s="224"/>
      <c r="O102" s="69"/>
      <c r="P102" s="69"/>
      <c r="Q102" s="69"/>
      <c r="R102" s="69"/>
      <c r="S102" s="69"/>
      <c r="T102" s="69"/>
      <c r="U102" s="69"/>
      <c r="V102" s="266"/>
      <c r="W102" s="198"/>
      <c r="X102" s="251"/>
      <c r="Y102" s="199"/>
      <c r="Z102" s="198"/>
      <c r="AA102" s="200"/>
      <c r="AB102" s="200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"/>
      <c r="AO102" s="1"/>
      <c r="AP102" s="2"/>
      <c r="AQ102" s="1"/>
      <c r="AR102" s="1"/>
      <c r="AT102" s="3"/>
      <c r="AU102" s="3"/>
      <c r="AV102" s="3"/>
      <c r="AW102" s="3"/>
      <c r="AX102" s="3"/>
    </row>
    <row r="103" spans="1:50" ht="24" customHeight="1">
      <c r="A103" s="188">
        <v>10</v>
      </c>
      <c r="B103" s="205" t="str">
        <f>CONCATENATE(VLOOKUP($A$89,$V$34:$AR$38,9),(VLOOKUP($A$89,$V$34:$AR$38,9)))</f>
        <v>--</v>
      </c>
      <c r="C103" s="221"/>
      <c r="D103" s="221" t="str">
        <f>VLOOKUP($A$89,$V$34:$AR$38,17)</f>
        <v>-</v>
      </c>
      <c r="E103" s="223"/>
      <c r="F103" s="223"/>
      <c r="G103" s="223"/>
      <c r="H103" s="223"/>
      <c r="I103" s="223"/>
      <c r="J103" s="223"/>
      <c r="K103" s="223"/>
      <c r="L103" s="223"/>
      <c r="M103" s="223"/>
      <c r="N103" s="224"/>
      <c r="O103" s="69"/>
      <c r="P103" s="69"/>
      <c r="Q103" s="69"/>
      <c r="R103" s="69"/>
      <c r="S103" s="69"/>
      <c r="T103" s="69"/>
      <c r="U103" s="69"/>
      <c r="V103" s="266"/>
      <c r="W103" s="198"/>
      <c r="X103" s="251"/>
      <c r="Y103" s="199"/>
      <c r="Z103" s="198"/>
      <c r="AA103" s="200"/>
      <c r="AB103" s="200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"/>
      <c r="AO103" s="1"/>
      <c r="AP103" s="2"/>
      <c r="AQ103" s="1"/>
      <c r="AR103" s="1"/>
      <c r="AT103" s="3"/>
      <c r="AU103" s="3"/>
      <c r="AV103" s="3"/>
      <c r="AW103" s="3"/>
      <c r="AX103" s="3"/>
    </row>
    <row r="104" spans="1:49" ht="24" customHeight="1">
      <c r="A104" s="188">
        <v>11</v>
      </c>
      <c r="B104" s="205" t="str">
        <f>CONCATENATE(VLOOKUP($A$89,$V$34:$AR$38,10),(VLOOKUP($A$89,$V$34:$AR$38,10)))</f>
        <v>--</v>
      </c>
      <c r="C104" s="221"/>
      <c r="D104" s="228" t="str">
        <f>VLOOKUP($A$89,$V$34:$AR$38,18)</f>
        <v>-</v>
      </c>
      <c r="E104" s="223"/>
      <c r="F104" s="223"/>
      <c r="G104" s="223"/>
      <c r="H104" s="223"/>
      <c r="I104" s="223"/>
      <c r="J104" s="223"/>
      <c r="K104" s="223"/>
      <c r="L104" s="223"/>
      <c r="M104" s="223"/>
      <c r="N104" s="224"/>
      <c r="O104" s="69"/>
      <c r="P104" s="69"/>
      <c r="Q104" s="69"/>
      <c r="R104" s="69"/>
      <c r="S104" s="69"/>
      <c r="T104" s="69"/>
      <c r="U104" s="69"/>
      <c r="V104" s="76"/>
      <c r="W104" s="198"/>
      <c r="X104" s="198"/>
      <c r="Y104" s="199"/>
      <c r="Z104" s="198"/>
      <c r="AA104" s="69"/>
      <c r="AB104" s="69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"/>
      <c r="AO104" s="1"/>
      <c r="AP104" s="1"/>
      <c r="AQ104" s="1"/>
      <c r="AR104" s="1"/>
      <c r="AT104" s="3"/>
      <c r="AU104" s="3"/>
      <c r="AV104" s="3"/>
      <c r="AW104" s="3"/>
    </row>
    <row r="105" spans="1:49" ht="24" customHeight="1">
      <c r="A105" s="188">
        <v>12</v>
      </c>
      <c r="B105" s="205" t="str">
        <f>CONCATENATE(VLOOKUP($A$89,$V$34:$AR$38,11),(VLOOKUP($A$89,$V$34:$AR$38,11)))</f>
        <v>--</v>
      </c>
      <c r="C105" s="221"/>
      <c r="D105" s="221" t="str">
        <f>VLOOKUP($A$89,$V$34:$AR$38,19)</f>
        <v>-</v>
      </c>
      <c r="E105" s="223"/>
      <c r="F105" s="223"/>
      <c r="G105" s="223"/>
      <c r="H105" s="223"/>
      <c r="I105" s="223"/>
      <c r="J105" s="223"/>
      <c r="K105" s="223"/>
      <c r="L105" s="223"/>
      <c r="M105" s="223"/>
      <c r="N105" s="224"/>
      <c r="O105" s="69"/>
      <c r="P105" s="69"/>
      <c r="Q105" s="69"/>
      <c r="R105" s="69"/>
      <c r="S105" s="69"/>
      <c r="T105" s="69"/>
      <c r="U105" s="69"/>
      <c r="V105" s="76"/>
      <c r="W105" s="198"/>
      <c r="X105" s="198"/>
      <c r="Y105" s="199"/>
      <c r="Z105" s="198"/>
      <c r="AA105" s="69"/>
      <c r="AB105" s="69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"/>
      <c r="AO105" s="1"/>
      <c r="AP105" s="1"/>
      <c r="AQ105" s="1"/>
      <c r="AR105" s="1"/>
      <c r="AT105" s="3"/>
      <c r="AU105" s="3"/>
      <c r="AV105" s="3"/>
      <c r="AW105" s="3"/>
    </row>
    <row r="106" spans="1:49" ht="24" customHeight="1">
      <c r="A106" s="188">
        <v>13</v>
      </c>
      <c r="B106" s="205" t="str">
        <f>CONCATENATE(VLOOKUP($A$89,$V$34:$AR$38,12),(VLOOKUP($A$89,$V$34:$AR$38,12)))</f>
        <v>--</v>
      </c>
      <c r="C106" s="221"/>
      <c r="D106" s="221" t="str">
        <f>VLOOKUP($A$89,$V$34:$AR$38,20)</f>
        <v>-</v>
      </c>
      <c r="E106" s="223"/>
      <c r="F106" s="223"/>
      <c r="G106" s="223"/>
      <c r="H106" s="223"/>
      <c r="I106" s="223"/>
      <c r="J106" s="223"/>
      <c r="K106" s="223"/>
      <c r="L106" s="223"/>
      <c r="M106" s="223"/>
      <c r="N106" s="224"/>
      <c r="O106" s="69"/>
      <c r="P106" s="69"/>
      <c r="Q106" s="69"/>
      <c r="R106" s="69"/>
      <c r="S106" s="69"/>
      <c r="T106" s="69"/>
      <c r="U106" s="69"/>
      <c r="V106" s="76"/>
      <c r="W106" s="198"/>
      <c r="X106" s="198"/>
      <c r="Y106" s="199"/>
      <c r="Z106" s="198"/>
      <c r="AA106" s="69"/>
      <c r="AB106" s="69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"/>
      <c r="AO106" s="1"/>
      <c r="AP106" s="1"/>
      <c r="AQ106" s="1"/>
      <c r="AR106" s="1"/>
      <c r="AT106" s="3"/>
      <c r="AU106" s="3"/>
      <c r="AV106" s="3"/>
      <c r="AW106" s="3"/>
    </row>
    <row r="107" spans="1:49" ht="24" customHeight="1">
      <c r="A107" s="188">
        <v>14</v>
      </c>
      <c r="B107" s="205" t="str">
        <f>CONCATENATE(VLOOKUP($A$89,$V$34:$AR$38,13),(VLOOKUP($A$89,$V$34:$AR$38,13)))</f>
        <v>--</v>
      </c>
      <c r="C107" s="221"/>
      <c r="D107" s="221" t="str">
        <f>VLOOKUP($A$89,$V$34:$AR$38,21)</f>
        <v>-</v>
      </c>
      <c r="E107" s="223"/>
      <c r="F107" s="223"/>
      <c r="G107" s="223"/>
      <c r="H107" s="223"/>
      <c r="I107" s="223"/>
      <c r="J107" s="223"/>
      <c r="K107" s="223"/>
      <c r="L107" s="223"/>
      <c r="M107" s="223"/>
      <c r="N107" s="224"/>
      <c r="O107" s="69"/>
      <c r="P107" s="69"/>
      <c r="Q107" s="69"/>
      <c r="R107" s="69"/>
      <c r="S107" s="69"/>
      <c r="T107" s="69"/>
      <c r="U107" s="69"/>
      <c r="V107" s="76"/>
      <c r="W107" s="198"/>
      <c r="X107" s="198"/>
      <c r="Y107" s="199"/>
      <c r="Z107" s="198"/>
      <c r="AA107" s="69"/>
      <c r="AB107" s="69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"/>
      <c r="AO107" s="1"/>
      <c r="AP107" s="1"/>
      <c r="AQ107" s="1"/>
      <c r="AR107" s="1"/>
      <c r="AT107" s="3"/>
      <c r="AU107" s="3"/>
      <c r="AV107" s="3"/>
      <c r="AW107" s="3"/>
    </row>
    <row r="108" spans="1:49" ht="24" customHeight="1">
      <c r="A108" s="188">
        <v>15</v>
      </c>
      <c r="B108" s="230" t="str">
        <f>CONCATENATE(VLOOKUP($A$89,$V$34:$AR$38,14),(VLOOKUP($A$89,$V$34:$AR$38,14)))</f>
        <v>--</v>
      </c>
      <c r="C108" s="221"/>
      <c r="D108" s="222" t="str">
        <f>VLOOKUP($A$89,$V$34:$AR$38,22)</f>
        <v>-</v>
      </c>
      <c r="E108" s="223"/>
      <c r="F108" s="223"/>
      <c r="G108" s="223"/>
      <c r="H108" s="223"/>
      <c r="I108" s="223"/>
      <c r="J108" s="223"/>
      <c r="K108" s="223"/>
      <c r="L108" s="223"/>
      <c r="M108" s="223"/>
      <c r="N108" s="224"/>
      <c r="O108" s="69"/>
      <c r="P108" s="69"/>
      <c r="Q108" s="69"/>
      <c r="R108" s="69"/>
      <c r="S108" s="69"/>
      <c r="T108" s="69"/>
      <c r="U108" s="69"/>
      <c r="V108" s="76"/>
      <c r="W108" s="198"/>
      <c r="X108" s="198"/>
      <c r="Y108" s="199"/>
      <c r="Z108" s="198"/>
      <c r="AA108" s="69"/>
      <c r="AB108" s="69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"/>
      <c r="AO108" s="1"/>
      <c r="AP108" s="1"/>
      <c r="AQ108" s="1"/>
      <c r="AR108" s="1"/>
      <c r="AT108" s="3"/>
      <c r="AU108" s="3"/>
      <c r="AV108" s="3"/>
      <c r="AW108" s="3"/>
    </row>
    <row r="109" spans="1:49" ht="24" customHeight="1">
      <c r="A109" s="188">
        <v>16</v>
      </c>
      <c r="B109" s="230" t="str">
        <f>CONCATENATE(VLOOKUP($A$89,$V$34:$AR$38,15),(VLOOKUP($A$89,$V$34:$AR$38,15)))</f>
        <v>--</v>
      </c>
      <c r="C109" s="221"/>
      <c r="D109" s="222" t="str">
        <f>VLOOKUP($A$89,$V$34:$AR$38,23)</f>
        <v>-</v>
      </c>
      <c r="E109" s="223"/>
      <c r="F109" s="223"/>
      <c r="G109" s="223"/>
      <c r="H109" s="223"/>
      <c r="I109" s="223"/>
      <c r="J109" s="223"/>
      <c r="K109" s="223"/>
      <c r="L109" s="223"/>
      <c r="M109" s="223"/>
      <c r="N109" s="224"/>
      <c r="O109" s="69"/>
      <c r="P109" s="69"/>
      <c r="Q109" s="69"/>
      <c r="R109" s="69"/>
      <c r="S109" s="69"/>
      <c r="T109" s="69"/>
      <c r="U109" s="69"/>
      <c r="V109" s="76"/>
      <c r="W109" s="198"/>
      <c r="X109" s="198"/>
      <c r="Y109" s="199"/>
      <c r="Z109" s="198"/>
      <c r="AA109" s="69"/>
      <c r="AB109" s="69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  <c r="AM109" s="198"/>
      <c r="AN109" s="1"/>
      <c r="AO109" s="1"/>
      <c r="AP109" s="1"/>
      <c r="AQ109" s="1"/>
      <c r="AR109" s="1"/>
      <c r="AT109" s="3"/>
      <c r="AU109" s="3"/>
      <c r="AV109" s="3"/>
      <c r="AW109" s="3"/>
    </row>
    <row r="110" spans="1:49" ht="24" customHeight="1">
      <c r="A110" s="188">
        <v>17</v>
      </c>
      <c r="B110" s="230"/>
      <c r="C110" s="221"/>
      <c r="D110" s="222"/>
      <c r="E110" s="223"/>
      <c r="F110" s="223"/>
      <c r="G110" s="223"/>
      <c r="H110" s="223"/>
      <c r="I110" s="223"/>
      <c r="J110" s="223"/>
      <c r="K110" s="223"/>
      <c r="L110" s="223"/>
      <c r="M110" s="223"/>
      <c r="N110" s="224"/>
      <c r="O110" s="69"/>
      <c r="P110" s="69"/>
      <c r="Q110" s="69"/>
      <c r="R110" s="69"/>
      <c r="S110" s="69"/>
      <c r="T110" s="69"/>
      <c r="U110" s="69"/>
      <c r="V110" s="76"/>
      <c r="W110" s="198"/>
      <c r="X110" s="198"/>
      <c r="Y110" s="199"/>
      <c r="Z110" s="198"/>
      <c r="AA110" s="69"/>
      <c r="AB110" s="69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"/>
      <c r="AO110" s="1"/>
      <c r="AP110" s="1"/>
      <c r="AQ110" s="1"/>
      <c r="AR110" s="1"/>
      <c r="AT110" s="3"/>
      <c r="AU110" s="3"/>
      <c r="AV110" s="3"/>
      <c r="AW110" s="3"/>
    </row>
    <row r="111" spans="1:49" s="363" customFormat="1" ht="24" customHeight="1">
      <c r="A111" s="188">
        <v>18</v>
      </c>
      <c r="B111" s="230"/>
      <c r="C111" s="221"/>
      <c r="D111" s="222"/>
      <c r="E111" s="475"/>
      <c r="F111" s="475"/>
      <c r="G111" s="475"/>
      <c r="H111" s="475"/>
      <c r="I111" s="475"/>
      <c r="J111" s="475"/>
      <c r="K111" s="475"/>
      <c r="L111" s="475"/>
      <c r="M111" s="475"/>
      <c r="N111" s="476"/>
      <c r="O111" s="69"/>
      <c r="P111" s="69"/>
      <c r="Q111" s="69"/>
      <c r="R111" s="69"/>
      <c r="S111" s="69"/>
      <c r="T111" s="69"/>
      <c r="U111" s="69"/>
      <c r="V111" s="76"/>
      <c r="W111" s="198"/>
      <c r="X111" s="198"/>
      <c r="Y111" s="199"/>
      <c r="Z111" s="198"/>
      <c r="AA111" s="69"/>
      <c r="AB111" s="69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"/>
      <c r="AO111" s="1"/>
      <c r="AP111" s="1"/>
      <c r="AQ111" s="1"/>
      <c r="AR111" s="1"/>
      <c r="AT111" s="3"/>
      <c r="AU111" s="3"/>
      <c r="AV111" s="3"/>
      <c r="AW111" s="3"/>
    </row>
    <row r="112" spans="1:49" s="363" customFormat="1" ht="24" customHeight="1">
      <c r="A112" s="188">
        <v>19</v>
      </c>
      <c r="B112" s="230"/>
      <c r="C112" s="221"/>
      <c r="D112" s="222"/>
      <c r="E112" s="475"/>
      <c r="F112" s="475"/>
      <c r="G112" s="475"/>
      <c r="H112" s="475"/>
      <c r="I112" s="475"/>
      <c r="J112" s="475"/>
      <c r="K112" s="475"/>
      <c r="L112" s="475"/>
      <c r="M112" s="475"/>
      <c r="N112" s="476"/>
      <c r="O112" s="69"/>
      <c r="P112" s="69"/>
      <c r="Q112" s="69"/>
      <c r="R112" s="69"/>
      <c r="S112" s="69"/>
      <c r="T112" s="69"/>
      <c r="U112" s="69"/>
      <c r="V112" s="76"/>
      <c r="W112" s="198"/>
      <c r="X112" s="198"/>
      <c r="Y112" s="199"/>
      <c r="Z112" s="198"/>
      <c r="AA112" s="69"/>
      <c r="AB112" s="69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"/>
      <c r="AO112" s="1"/>
      <c r="AP112" s="1"/>
      <c r="AQ112" s="1"/>
      <c r="AR112" s="1"/>
      <c r="AT112" s="3"/>
      <c r="AU112" s="3"/>
      <c r="AV112" s="3"/>
      <c r="AW112" s="3"/>
    </row>
    <row r="113" spans="1:49" s="363" customFormat="1" ht="24" customHeight="1">
      <c r="A113" s="188">
        <v>20</v>
      </c>
      <c r="B113" s="230"/>
      <c r="C113" s="221"/>
      <c r="D113" s="222"/>
      <c r="E113" s="475"/>
      <c r="F113" s="475"/>
      <c r="G113" s="475"/>
      <c r="H113" s="475"/>
      <c r="I113" s="475"/>
      <c r="J113" s="475"/>
      <c r="K113" s="475"/>
      <c r="L113" s="475"/>
      <c r="M113" s="475"/>
      <c r="N113" s="476"/>
      <c r="O113" s="69"/>
      <c r="P113" s="69"/>
      <c r="Q113" s="69"/>
      <c r="R113" s="69"/>
      <c r="S113" s="69"/>
      <c r="T113" s="69"/>
      <c r="U113" s="69"/>
      <c r="V113" s="76"/>
      <c r="W113" s="198"/>
      <c r="X113" s="198"/>
      <c r="Y113" s="199"/>
      <c r="Z113" s="198"/>
      <c r="AA113" s="69"/>
      <c r="AB113" s="69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"/>
      <c r="AO113" s="1"/>
      <c r="AP113" s="1"/>
      <c r="AQ113" s="1"/>
      <c r="AR113" s="1"/>
      <c r="AT113" s="3"/>
      <c r="AU113" s="3"/>
      <c r="AV113" s="3"/>
      <c r="AW113" s="3"/>
    </row>
    <row r="114" spans="1:49" s="363" customFormat="1" ht="24" customHeight="1">
      <c r="A114" s="188">
        <v>21</v>
      </c>
      <c r="B114" s="230"/>
      <c r="C114" s="221"/>
      <c r="D114" s="222"/>
      <c r="E114" s="475"/>
      <c r="F114" s="475"/>
      <c r="G114" s="475"/>
      <c r="H114" s="475"/>
      <c r="I114" s="475"/>
      <c r="J114" s="475"/>
      <c r="K114" s="475"/>
      <c r="L114" s="475"/>
      <c r="M114" s="475"/>
      <c r="N114" s="476"/>
      <c r="O114" s="69"/>
      <c r="P114" s="69"/>
      <c r="Q114" s="69"/>
      <c r="R114" s="69"/>
      <c r="S114" s="69"/>
      <c r="T114" s="69"/>
      <c r="U114" s="69"/>
      <c r="V114" s="76"/>
      <c r="W114" s="198"/>
      <c r="X114" s="198"/>
      <c r="Y114" s="199"/>
      <c r="Z114" s="198"/>
      <c r="AA114" s="69"/>
      <c r="AB114" s="69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"/>
      <c r="AO114" s="1"/>
      <c r="AP114" s="1"/>
      <c r="AQ114" s="1"/>
      <c r="AR114" s="1"/>
      <c r="AT114" s="3"/>
      <c r="AU114" s="3"/>
      <c r="AV114" s="3"/>
      <c r="AW114" s="3"/>
    </row>
    <row r="115" spans="1:49" s="363" customFormat="1" ht="24" customHeight="1">
      <c r="A115" s="188">
        <v>22</v>
      </c>
      <c r="B115" s="230"/>
      <c r="C115" s="221"/>
      <c r="D115" s="222"/>
      <c r="E115" s="475"/>
      <c r="F115" s="475"/>
      <c r="G115" s="475"/>
      <c r="H115" s="475"/>
      <c r="I115" s="475"/>
      <c r="J115" s="475"/>
      <c r="K115" s="475"/>
      <c r="L115" s="475"/>
      <c r="M115" s="475"/>
      <c r="N115" s="476"/>
      <c r="O115" s="69"/>
      <c r="P115" s="69"/>
      <c r="Q115" s="69"/>
      <c r="R115" s="69"/>
      <c r="S115" s="69"/>
      <c r="T115" s="69"/>
      <c r="U115" s="69"/>
      <c r="V115" s="76"/>
      <c r="W115" s="198"/>
      <c r="X115" s="198"/>
      <c r="Y115" s="199"/>
      <c r="Z115" s="198"/>
      <c r="AA115" s="69"/>
      <c r="AB115" s="69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"/>
      <c r="AO115" s="1"/>
      <c r="AP115" s="1"/>
      <c r="AQ115" s="1"/>
      <c r="AR115" s="1"/>
      <c r="AT115" s="3"/>
      <c r="AU115" s="3"/>
      <c r="AV115" s="3"/>
      <c r="AW115" s="3"/>
    </row>
    <row r="116" spans="1:49" ht="24" customHeight="1">
      <c r="A116" s="188">
        <v>23</v>
      </c>
      <c r="B116" s="230"/>
      <c r="C116" s="221"/>
      <c r="D116" s="222"/>
      <c r="E116" s="223"/>
      <c r="F116" s="223"/>
      <c r="G116" s="223"/>
      <c r="H116" s="223"/>
      <c r="I116" s="223"/>
      <c r="J116" s="223"/>
      <c r="K116" s="223"/>
      <c r="L116" s="223"/>
      <c r="M116" s="223"/>
      <c r="N116" s="224"/>
      <c r="O116" s="69"/>
      <c r="P116" s="69"/>
      <c r="Q116" s="69"/>
      <c r="R116" s="69"/>
      <c r="S116" s="69"/>
      <c r="T116" s="69"/>
      <c r="U116" s="69"/>
      <c r="V116" s="76"/>
      <c r="W116" s="198"/>
      <c r="X116" s="198"/>
      <c r="Y116" s="199"/>
      <c r="Z116" s="198"/>
      <c r="AA116" s="69"/>
      <c r="AB116" s="69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"/>
      <c r="AO116" s="1"/>
      <c r="AP116" s="1"/>
      <c r="AQ116" s="1"/>
      <c r="AR116" s="1"/>
      <c r="AT116" s="3"/>
      <c r="AU116" s="3"/>
      <c r="AV116" s="3"/>
      <c r="AW116" s="3"/>
    </row>
    <row r="117" spans="1:49" ht="24" customHeight="1">
      <c r="A117" s="188">
        <v>24</v>
      </c>
      <c r="B117" s="230"/>
      <c r="C117" s="221"/>
      <c r="D117" s="222"/>
      <c r="E117" s="223"/>
      <c r="F117" s="223"/>
      <c r="G117" s="223"/>
      <c r="H117" s="223"/>
      <c r="I117" s="223"/>
      <c r="J117" s="223"/>
      <c r="K117" s="223"/>
      <c r="L117" s="223"/>
      <c r="M117" s="223"/>
      <c r="N117" s="224"/>
      <c r="O117" s="69"/>
      <c r="P117" s="69"/>
      <c r="Q117" s="69"/>
      <c r="R117" s="69"/>
      <c r="S117" s="69"/>
      <c r="T117" s="69"/>
      <c r="U117" s="69"/>
      <c r="V117" s="76"/>
      <c r="W117" s="198"/>
      <c r="X117" s="198"/>
      <c r="Y117" s="199"/>
      <c r="Z117" s="198"/>
      <c r="AA117" s="69"/>
      <c r="AB117" s="69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"/>
      <c r="AO117" s="1"/>
      <c r="AP117" s="1"/>
      <c r="AQ117" s="1"/>
      <c r="AR117" s="1"/>
      <c r="AT117" s="3"/>
      <c r="AU117" s="3"/>
      <c r="AV117" s="3"/>
      <c r="AW117" s="3"/>
    </row>
    <row r="118" spans="1:49" ht="24" customHeight="1" thickBot="1">
      <c r="A118" s="188">
        <v>25</v>
      </c>
      <c r="B118" s="231"/>
      <c r="C118" s="232"/>
      <c r="D118" s="233"/>
      <c r="E118" s="234"/>
      <c r="F118" s="234"/>
      <c r="G118" s="234"/>
      <c r="H118" s="234"/>
      <c r="I118" s="234"/>
      <c r="J118" s="234"/>
      <c r="K118" s="234"/>
      <c r="L118" s="234"/>
      <c r="M118" s="234"/>
      <c r="N118" s="235"/>
      <c r="O118" s="69"/>
      <c r="P118" s="69"/>
      <c r="Q118" s="69"/>
      <c r="R118" s="69"/>
      <c r="S118" s="69"/>
      <c r="T118" s="69"/>
      <c r="U118" s="69"/>
      <c r="V118" s="76"/>
      <c r="W118" s="198"/>
      <c r="X118" s="198"/>
      <c r="Y118" s="199"/>
      <c r="Z118" s="198"/>
      <c r="AA118" s="69"/>
      <c r="AB118" s="69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"/>
      <c r="AO118" s="1"/>
      <c r="AP118" s="1"/>
      <c r="AQ118" s="1"/>
      <c r="AR118" s="1"/>
      <c r="AT118" s="3"/>
      <c r="AU118" s="3"/>
      <c r="AV118" s="3"/>
      <c r="AW118" s="3"/>
    </row>
    <row r="119" spans="1:49" ht="24" customHeight="1" thickBot="1">
      <c r="A119" s="191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69"/>
      <c r="P119" s="69"/>
      <c r="Q119" s="69"/>
      <c r="R119" s="69"/>
      <c r="S119" s="69"/>
      <c r="T119" s="69"/>
      <c r="U119" s="69"/>
      <c r="V119" s="76"/>
      <c r="W119" s="198"/>
      <c r="X119" s="198"/>
      <c r="Y119" s="199"/>
      <c r="Z119" s="198"/>
      <c r="AA119" s="69"/>
      <c r="AB119" s="69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"/>
      <c r="AO119" s="1"/>
      <c r="AP119" s="1"/>
      <c r="AQ119" s="1"/>
      <c r="AR119" s="1"/>
      <c r="AT119" s="3"/>
      <c r="AU119" s="3"/>
      <c r="AV119" s="3"/>
      <c r="AW119" s="3"/>
    </row>
    <row r="120" spans="1:49" ht="24" customHeight="1">
      <c r="A120" s="192" t="s">
        <v>48</v>
      </c>
      <c r="B120" s="236"/>
      <c r="C120" s="236"/>
      <c r="D120" s="236"/>
      <c r="E120" s="236"/>
      <c r="F120" s="237"/>
      <c r="G120" s="567" t="s">
        <v>49</v>
      </c>
      <c r="H120" s="568"/>
      <c r="I120" s="568"/>
      <c r="J120" s="568"/>
      <c r="K120" s="568"/>
      <c r="L120" s="568"/>
      <c r="M120" s="568"/>
      <c r="N120" s="569"/>
      <c r="O120" s="69"/>
      <c r="P120" s="69"/>
      <c r="Q120" s="69"/>
      <c r="R120" s="69"/>
      <c r="S120" s="69"/>
      <c r="T120" s="69"/>
      <c r="U120" s="69"/>
      <c r="V120" s="76"/>
      <c r="W120" s="198"/>
      <c r="X120" s="198"/>
      <c r="Y120" s="199"/>
      <c r="Z120" s="198"/>
      <c r="AA120" s="69"/>
      <c r="AB120" s="69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"/>
      <c r="AO120" s="1"/>
      <c r="AP120" s="1"/>
      <c r="AQ120" s="1"/>
      <c r="AR120" s="1"/>
      <c r="AT120" s="3"/>
      <c r="AU120" s="3"/>
      <c r="AV120" s="3"/>
      <c r="AW120" s="3"/>
    </row>
    <row r="121" spans="1:49" ht="24" customHeight="1">
      <c r="A121" s="193" t="s">
        <v>51</v>
      </c>
      <c r="B121" s="240" t="s">
        <v>21</v>
      </c>
      <c r="C121" s="241" t="s">
        <v>22</v>
      </c>
      <c r="D121" s="241" t="s">
        <v>23</v>
      </c>
      <c r="E121" s="242" t="s">
        <v>52</v>
      </c>
      <c r="F121" s="243"/>
      <c r="G121" s="244" t="s">
        <v>51</v>
      </c>
      <c r="H121" s="240" t="s">
        <v>53</v>
      </c>
      <c r="I121" s="544" t="s">
        <v>22</v>
      </c>
      <c r="J121" s="545"/>
      <c r="K121" s="546"/>
      <c r="L121" s="547" t="s">
        <v>23</v>
      </c>
      <c r="M121" s="548"/>
      <c r="N121" s="245" t="s">
        <v>52</v>
      </c>
      <c r="O121" s="69"/>
      <c r="P121" s="69"/>
      <c r="Q121" s="69"/>
      <c r="R121" s="69"/>
      <c r="S121" s="69"/>
      <c r="T121" s="69"/>
      <c r="U121" s="69"/>
      <c r="V121" s="76"/>
      <c r="W121" s="198"/>
      <c r="X121" s="198"/>
      <c r="Y121" s="199"/>
      <c r="Z121" s="198"/>
      <c r="AA121" s="69"/>
      <c r="AB121" s="69"/>
      <c r="AC121" s="198"/>
      <c r="AD121" s="198"/>
      <c r="AE121" s="198"/>
      <c r="AF121" s="198"/>
      <c r="AG121" s="198"/>
      <c r="AH121" s="198"/>
      <c r="AI121" s="198"/>
      <c r="AJ121" s="198"/>
      <c r="AK121" s="198"/>
      <c r="AL121" s="198"/>
      <c r="AM121" s="198"/>
      <c r="AN121" s="1"/>
      <c r="AO121" s="1"/>
      <c r="AP121" s="1"/>
      <c r="AQ121" s="1"/>
      <c r="AR121" s="1"/>
      <c r="AT121" s="3"/>
      <c r="AU121" s="3"/>
      <c r="AV121" s="3"/>
      <c r="AW121" s="3"/>
    </row>
    <row r="122" spans="1:49" ht="24" customHeight="1">
      <c r="A122" s="194" t="s">
        <v>54</v>
      </c>
      <c r="B122" s="223"/>
      <c r="C122" s="223"/>
      <c r="D122" s="223"/>
      <c r="E122" s="196"/>
      <c r="F122" s="246"/>
      <c r="G122" s="194" t="s">
        <v>54</v>
      </c>
      <c r="H122" s="223"/>
      <c r="I122" s="544"/>
      <c r="J122" s="545"/>
      <c r="K122" s="546"/>
      <c r="L122" s="547"/>
      <c r="M122" s="548"/>
      <c r="N122" s="247"/>
      <c r="O122" s="69"/>
      <c r="P122" s="69"/>
      <c r="Q122" s="69"/>
      <c r="R122" s="69"/>
      <c r="S122" s="69"/>
      <c r="T122" s="69"/>
      <c r="U122" s="69"/>
      <c r="V122" s="76"/>
      <c r="W122" s="198"/>
      <c r="X122" s="198"/>
      <c r="Y122" s="199"/>
      <c r="Z122" s="198"/>
      <c r="AA122" s="69"/>
      <c r="AB122" s="69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"/>
      <c r="AO122" s="1"/>
      <c r="AP122" s="1"/>
      <c r="AQ122" s="1"/>
      <c r="AR122" s="1"/>
      <c r="AT122" s="3"/>
      <c r="AU122" s="3"/>
      <c r="AV122" s="3"/>
      <c r="AW122" s="3"/>
    </row>
    <row r="123" spans="1:49" ht="24" customHeight="1">
      <c r="A123" s="194" t="s">
        <v>57</v>
      </c>
      <c r="B123" s="223"/>
      <c r="C123" s="223"/>
      <c r="D123" s="223"/>
      <c r="E123" s="196"/>
      <c r="F123" s="246"/>
      <c r="G123" s="194" t="s">
        <v>57</v>
      </c>
      <c r="H123" s="223"/>
      <c r="I123" s="544"/>
      <c r="J123" s="545"/>
      <c r="K123" s="546"/>
      <c r="L123" s="547"/>
      <c r="M123" s="548"/>
      <c r="N123" s="247"/>
      <c r="O123" s="69"/>
      <c r="P123" s="69"/>
      <c r="Q123" s="69"/>
      <c r="R123" s="69"/>
      <c r="S123" s="69"/>
      <c r="T123" s="69"/>
      <c r="U123" s="69"/>
      <c r="V123" s="76"/>
      <c r="W123" s="198"/>
      <c r="X123" s="198"/>
      <c r="Y123" s="199"/>
      <c r="Z123" s="198"/>
      <c r="AA123" s="69"/>
      <c r="AB123" s="69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198"/>
      <c r="AM123" s="198"/>
      <c r="AN123" s="1"/>
      <c r="AO123" s="1"/>
      <c r="AP123" s="1"/>
      <c r="AQ123" s="1"/>
      <c r="AR123" s="1"/>
      <c r="AT123" s="3"/>
      <c r="AU123" s="3"/>
      <c r="AV123" s="3"/>
      <c r="AW123" s="3"/>
    </row>
    <row r="124" spans="1:49" ht="24" customHeight="1">
      <c r="A124" s="194" t="s">
        <v>59</v>
      </c>
      <c r="B124" s="223"/>
      <c r="C124" s="223"/>
      <c r="D124" s="223"/>
      <c r="E124" s="196"/>
      <c r="F124" s="246"/>
      <c r="G124" s="194" t="s">
        <v>59</v>
      </c>
      <c r="H124" s="223"/>
      <c r="I124" s="544"/>
      <c r="J124" s="545"/>
      <c r="K124" s="546"/>
      <c r="L124" s="547"/>
      <c r="M124" s="548"/>
      <c r="N124" s="247"/>
      <c r="O124" s="69"/>
      <c r="P124" s="69"/>
      <c r="Q124" s="69"/>
      <c r="R124" s="69"/>
      <c r="S124" s="69"/>
      <c r="T124" s="69"/>
      <c r="U124" s="69"/>
      <c r="V124" s="76"/>
      <c r="W124" s="198"/>
      <c r="X124" s="198"/>
      <c r="Y124" s="199"/>
      <c r="Z124" s="198"/>
      <c r="AA124" s="69"/>
      <c r="AB124" s="69"/>
      <c r="AC124" s="198"/>
      <c r="AD124" s="198"/>
      <c r="AE124" s="198"/>
      <c r="AF124" s="198"/>
      <c r="AG124" s="198"/>
      <c r="AH124" s="198"/>
      <c r="AI124" s="198"/>
      <c r="AJ124" s="198"/>
      <c r="AK124" s="198"/>
      <c r="AL124" s="198"/>
      <c r="AM124" s="198"/>
      <c r="AN124" s="1"/>
      <c r="AO124" s="1"/>
      <c r="AP124" s="1"/>
      <c r="AQ124" s="1"/>
      <c r="AR124" s="1"/>
      <c r="AT124" s="3"/>
      <c r="AU124" s="3"/>
      <c r="AV124" s="3"/>
      <c r="AW124" s="3"/>
    </row>
    <row r="125" spans="1:49" ht="24" customHeight="1">
      <c r="A125" s="194" t="s">
        <v>61</v>
      </c>
      <c r="B125" s="223"/>
      <c r="C125" s="223"/>
      <c r="D125" s="223"/>
      <c r="E125" s="196"/>
      <c r="F125" s="246"/>
      <c r="G125" s="194" t="s">
        <v>61</v>
      </c>
      <c r="H125" s="223"/>
      <c r="I125" s="544"/>
      <c r="J125" s="545"/>
      <c r="K125" s="546"/>
      <c r="L125" s="547"/>
      <c r="M125" s="548"/>
      <c r="N125" s="247"/>
      <c r="O125" s="69"/>
      <c r="P125" s="69"/>
      <c r="Q125" s="69"/>
      <c r="R125" s="69"/>
      <c r="S125" s="69"/>
      <c r="T125" s="69"/>
      <c r="U125" s="69"/>
      <c r="V125" s="76"/>
      <c r="W125" s="198"/>
      <c r="X125" s="198"/>
      <c r="Y125" s="199"/>
      <c r="Z125" s="198"/>
      <c r="AA125" s="69"/>
      <c r="AB125" s="69"/>
      <c r="AC125" s="198"/>
      <c r="AD125" s="198"/>
      <c r="AE125" s="198"/>
      <c r="AF125" s="198"/>
      <c r="AG125" s="198"/>
      <c r="AH125" s="198"/>
      <c r="AI125" s="198"/>
      <c r="AJ125" s="198"/>
      <c r="AK125" s="198"/>
      <c r="AL125" s="198"/>
      <c r="AM125" s="198"/>
      <c r="AN125" s="1"/>
      <c r="AO125" s="1"/>
      <c r="AP125" s="1"/>
      <c r="AQ125" s="1"/>
      <c r="AR125" s="1"/>
      <c r="AT125" s="3"/>
      <c r="AU125" s="3"/>
      <c r="AV125" s="3"/>
      <c r="AW125" s="3"/>
    </row>
    <row r="126" spans="1:49" ht="24" customHeight="1">
      <c r="A126" s="194" t="s">
        <v>62</v>
      </c>
      <c r="B126" s="223"/>
      <c r="C126" s="223"/>
      <c r="D126" s="223"/>
      <c r="E126" s="196"/>
      <c r="F126" s="246"/>
      <c r="G126" s="194" t="s">
        <v>62</v>
      </c>
      <c r="H126" s="223"/>
      <c r="I126" s="544"/>
      <c r="J126" s="545"/>
      <c r="K126" s="546"/>
      <c r="L126" s="547"/>
      <c r="M126" s="548"/>
      <c r="N126" s="247"/>
      <c r="O126" s="69"/>
      <c r="P126" s="69"/>
      <c r="Q126" s="69"/>
      <c r="R126" s="69"/>
      <c r="S126" s="69"/>
      <c r="T126" s="69"/>
      <c r="U126" s="69"/>
      <c r="V126" s="76"/>
      <c r="W126" s="198"/>
      <c r="X126" s="198"/>
      <c r="Y126" s="199"/>
      <c r="Z126" s="198"/>
      <c r="AA126" s="69"/>
      <c r="AB126" s="69"/>
      <c r="AC126" s="198"/>
      <c r="AD126" s="198"/>
      <c r="AE126" s="198"/>
      <c r="AF126" s="198"/>
      <c r="AG126" s="198"/>
      <c r="AH126" s="198"/>
      <c r="AI126" s="198"/>
      <c r="AJ126" s="198"/>
      <c r="AK126" s="198"/>
      <c r="AL126" s="198"/>
      <c r="AM126" s="198"/>
      <c r="AN126" s="1"/>
      <c r="AO126" s="1"/>
      <c r="AP126" s="1"/>
      <c r="AQ126" s="1"/>
      <c r="AR126" s="1"/>
      <c r="AT126" s="3"/>
      <c r="AU126" s="3"/>
      <c r="AV126" s="3"/>
      <c r="AW126" s="3"/>
    </row>
    <row r="127" spans="1:49" ht="24" customHeight="1">
      <c r="A127" s="194" t="s">
        <v>63</v>
      </c>
      <c r="B127" s="223"/>
      <c r="C127" s="223"/>
      <c r="D127" s="223"/>
      <c r="E127" s="196"/>
      <c r="F127" s="246"/>
      <c r="G127" s="194" t="s">
        <v>63</v>
      </c>
      <c r="H127" s="223"/>
      <c r="I127" s="544"/>
      <c r="J127" s="545"/>
      <c r="K127" s="546"/>
      <c r="L127" s="547"/>
      <c r="M127" s="548"/>
      <c r="N127" s="247"/>
      <c r="O127" s="69"/>
      <c r="P127" s="69"/>
      <c r="Q127" s="69"/>
      <c r="R127" s="69"/>
      <c r="S127" s="69"/>
      <c r="T127" s="69"/>
      <c r="U127" s="69"/>
      <c r="V127" s="76"/>
      <c r="W127" s="198"/>
      <c r="X127" s="198"/>
      <c r="Y127" s="199"/>
      <c r="Z127" s="198"/>
      <c r="AA127" s="69"/>
      <c r="AB127" s="69"/>
      <c r="AC127" s="198"/>
      <c r="AD127" s="198"/>
      <c r="AE127" s="198"/>
      <c r="AF127" s="198"/>
      <c r="AG127" s="198"/>
      <c r="AH127" s="198"/>
      <c r="AI127" s="198"/>
      <c r="AJ127" s="198"/>
      <c r="AK127" s="198"/>
      <c r="AL127" s="198"/>
      <c r="AM127" s="198"/>
      <c r="AN127" s="1"/>
      <c r="AO127" s="1"/>
      <c r="AP127" s="1"/>
      <c r="AQ127" s="1"/>
      <c r="AR127" s="1"/>
      <c r="AT127" s="3"/>
      <c r="AU127" s="3"/>
      <c r="AV127" s="3"/>
      <c r="AW127" s="3"/>
    </row>
    <row r="128" spans="1:49" ht="24" customHeight="1" thickBot="1">
      <c r="A128" s="195" t="s">
        <v>64</v>
      </c>
      <c r="B128" s="234"/>
      <c r="C128" s="234"/>
      <c r="D128" s="234"/>
      <c r="E128" s="249"/>
      <c r="F128" s="246"/>
      <c r="G128" s="195" t="s">
        <v>64</v>
      </c>
      <c r="H128" s="234"/>
      <c r="I128" s="549"/>
      <c r="J128" s="550"/>
      <c r="K128" s="551"/>
      <c r="L128" s="552"/>
      <c r="M128" s="553"/>
      <c r="N128" s="250"/>
      <c r="O128" s="69"/>
      <c r="P128" s="69"/>
      <c r="Q128" s="69"/>
      <c r="R128" s="69"/>
      <c r="S128" s="69"/>
      <c r="T128" s="69"/>
      <c r="U128" s="69"/>
      <c r="V128" s="76"/>
      <c r="W128" s="198"/>
      <c r="X128" s="198"/>
      <c r="Y128" s="199"/>
      <c r="Z128" s="198"/>
      <c r="AA128" s="69"/>
      <c r="AB128" s="69"/>
      <c r="AC128" s="198"/>
      <c r="AD128" s="198"/>
      <c r="AE128" s="198"/>
      <c r="AF128" s="198"/>
      <c r="AG128" s="198"/>
      <c r="AH128" s="198"/>
      <c r="AI128" s="198"/>
      <c r="AJ128" s="198"/>
      <c r="AK128" s="198"/>
      <c r="AL128" s="198"/>
      <c r="AM128" s="198"/>
      <c r="AN128" s="1"/>
      <c r="AO128" s="1"/>
      <c r="AP128" s="1"/>
      <c r="AQ128" s="1"/>
      <c r="AR128" s="1"/>
      <c r="AT128" s="3"/>
      <c r="AU128" s="3"/>
      <c r="AV128" s="3"/>
      <c r="AW128" s="3"/>
    </row>
    <row r="129" spans="1:49" ht="24" customHeight="1">
      <c r="A129" s="69"/>
      <c r="B129" s="69"/>
      <c r="C129" s="69"/>
      <c r="D129" s="69"/>
      <c r="E129" s="69"/>
      <c r="F129" s="76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76"/>
      <c r="W129" s="198"/>
      <c r="X129" s="198"/>
      <c r="Y129" s="199"/>
      <c r="Z129" s="198"/>
      <c r="AA129" s="69"/>
      <c r="AB129" s="69"/>
      <c r="AC129" s="198"/>
      <c r="AD129" s="198"/>
      <c r="AE129" s="198"/>
      <c r="AF129" s="198"/>
      <c r="AG129" s="198"/>
      <c r="AH129" s="198"/>
      <c r="AI129" s="198"/>
      <c r="AJ129" s="198"/>
      <c r="AK129" s="198"/>
      <c r="AL129" s="198"/>
      <c r="AM129" s="198"/>
      <c r="AN129" s="1"/>
      <c r="AO129" s="1"/>
      <c r="AP129" s="1"/>
      <c r="AQ129" s="1"/>
      <c r="AR129" s="1"/>
      <c r="AT129" s="3"/>
      <c r="AU129" s="3"/>
      <c r="AV129" s="3"/>
      <c r="AW129" s="3"/>
    </row>
    <row r="130" spans="1:49" ht="24" customHeight="1">
      <c r="A130" s="196" t="s">
        <v>66</v>
      </c>
      <c r="B130" s="252"/>
      <c r="C130" s="196" t="s">
        <v>67</v>
      </c>
      <c r="D130" s="253"/>
      <c r="E130" s="253"/>
      <c r="F130" s="253"/>
      <c r="G130" s="253"/>
      <c r="H130" s="254"/>
      <c r="I130" s="223" t="s">
        <v>68</v>
      </c>
      <c r="J130" s="196" t="s">
        <v>69</v>
      </c>
      <c r="K130" s="252"/>
      <c r="L130" s="253"/>
      <c r="M130" s="253"/>
      <c r="N130" s="254"/>
      <c r="O130" s="69"/>
      <c r="P130" s="69"/>
      <c r="Q130" s="69"/>
      <c r="R130" s="69"/>
      <c r="S130" s="69"/>
      <c r="T130" s="69"/>
      <c r="U130" s="69"/>
      <c r="V130" s="76"/>
      <c r="W130" s="198"/>
      <c r="X130" s="198"/>
      <c r="Y130" s="199"/>
      <c r="Z130" s="198"/>
      <c r="AA130" s="69"/>
      <c r="AB130" s="69"/>
      <c r="AC130" s="198"/>
      <c r="AD130" s="198"/>
      <c r="AE130" s="198"/>
      <c r="AF130" s="198"/>
      <c r="AG130" s="198"/>
      <c r="AH130" s="198"/>
      <c r="AI130" s="198"/>
      <c r="AJ130" s="198"/>
      <c r="AK130" s="198"/>
      <c r="AL130" s="198"/>
      <c r="AM130" s="198"/>
      <c r="AN130" s="1"/>
      <c r="AO130" s="1"/>
      <c r="AP130" s="1"/>
      <c r="AQ130" s="1"/>
      <c r="AR130" s="1"/>
      <c r="AT130" s="3"/>
      <c r="AU130" s="3"/>
      <c r="AV130" s="3"/>
      <c r="AW130" s="3"/>
    </row>
    <row r="131" spans="1:49" ht="24" customHeight="1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76"/>
      <c r="W131" s="198"/>
      <c r="X131" s="198"/>
      <c r="Y131" s="199"/>
      <c r="Z131" s="198"/>
      <c r="AA131" s="69"/>
      <c r="AB131" s="69"/>
      <c r="AC131" s="198"/>
      <c r="AD131" s="198"/>
      <c r="AE131" s="198"/>
      <c r="AF131" s="198"/>
      <c r="AG131" s="198"/>
      <c r="AH131" s="198"/>
      <c r="AI131" s="198"/>
      <c r="AJ131" s="198"/>
      <c r="AK131" s="198"/>
      <c r="AL131" s="198"/>
      <c r="AM131" s="198"/>
      <c r="AN131" s="1"/>
      <c r="AO131" s="1"/>
      <c r="AP131" s="1"/>
      <c r="AQ131" s="1"/>
      <c r="AR131" s="1"/>
      <c r="AT131" s="3"/>
      <c r="AU131" s="3"/>
      <c r="AV131" s="3"/>
      <c r="AW131" s="3"/>
    </row>
    <row r="132" spans="1:49" ht="24" customHeight="1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76"/>
      <c r="W132" s="198"/>
      <c r="X132" s="198"/>
      <c r="Y132" s="199"/>
      <c r="Z132" s="198"/>
      <c r="AA132" s="69"/>
      <c r="AB132" s="69"/>
      <c r="AC132" s="198"/>
      <c r="AD132" s="198"/>
      <c r="AE132" s="198"/>
      <c r="AF132" s="198"/>
      <c r="AG132" s="198"/>
      <c r="AH132" s="198"/>
      <c r="AI132" s="198"/>
      <c r="AJ132" s="198"/>
      <c r="AK132" s="198"/>
      <c r="AL132" s="198"/>
      <c r="AM132" s="198"/>
      <c r="AN132" s="1"/>
      <c r="AO132" s="1"/>
      <c r="AP132" s="1"/>
      <c r="AQ132" s="1"/>
      <c r="AR132" s="1"/>
      <c r="AT132" s="3"/>
      <c r="AU132" s="3"/>
      <c r="AV132" s="3"/>
      <c r="AW132" s="3"/>
    </row>
    <row r="133" spans="1:49" ht="24" customHeight="1">
      <c r="A133" s="69">
        <v>29</v>
      </c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76"/>
      <c r="W133" s="198"/>
      <c r="X133" s="198"/>
      <c r="Y133" s="199"/>
      <c r="Z133" s="198"/>
      <c r="AA133" s="69"/>
      <c r="AB133" s="69"/>
      <c r="AC133" s="198"/>
      <c r="AD133" s="198"/>
      <c r="AE133" s="198"/>
      <c r="AF133" s="198"/>
      <c r="AG133" s="198"/>
      <c r="AH133" s="198"/>
      <c r="AI133" s="198"/>
      <c r="AJ133" s="198"/>
      <c r="AK133" s="198"/>
      <c r="AL133" s="198"/>
      <c r="AM133" s="198"/>
      <c r="AN133" s="1"/>
      <c r="AO133" s="1"/>
      <c r="AP133" s="1"/>
      <c r="AQ133" s="1"/>
      <c r="AR133" s="1"/>
      <c r="AT133" s="3"/>
      <c r="AU133" s="3"/>
      <c r="AV133" s="3"/>
      <c r="AW133" s="3"/>
    </row>
    <row r="134" spans="1:49" ht="24" customHeight="1">
      <c r="A134" s="184" t="s">
        <v>0</v>
      </c>
      <c r="B134" s="201"/>
      <c r="C134" s="202"/>
      <c r="D134" s="203" t="s">
        <v>1</v>
      </c>
      <c r="E134" s="204">
        <f>VLOOKUP($A$133,$V$34:$AQ$38,4)</f>
        <v>13.05</v>
      </c>
      <c r="F134" s="205"/>
      <c r="G134" s="206" t="s">
        <v>2</v>
      </c>
      <c r="H134" s="201" t="str">
        <f>Teamsetup!$B$19</f>
        <v>-</v>
      </c>
      <c r="I134" s="201"/>
      <c r="J134" s="202"/>
      <c r="K134" s="207" t="s">
        <v>3</v>
      </c>
      <c r="L134" s="208"/>
      <c r="M134" s="208"/>
      <c r="N134" s="209"/>
      <c r="O134" s="69"/>
      <c r="P134" s="69"/>
      <c r="Q134" s="69"/>
      <c r="R134" s="69"/>
      <c r="S134" s="69"/>
      <c r="T134" s="69"/>
      <c r="U134" s="69"/>
      <c r="V134" s="76"/>
      <c r="W134" s="198"/>
      <c r="X134" s="198"/>
      <c r="Y134" s="199"/>
      <c r="Z134" s="198"/>
      <c r="AA134" s="69"/>
      <c r="AB134" s="69"/>
      <c r="AC134" s="198"/>
      <c r="AD134" s="198"/>
      <c r="AE134" s="198"/>
      <c r="AF134" s="198"/>
      <c r="AG134" s="198"/>
      <c r="AH134" s="198"/>
      <c r="AI134" s="198"/>
      <c r="AJ134" s="198"/>
      <c r="AK134" s="198"/>
      <c r="AL134" s="198"/>
      <c r="AM134" s="198"/>
      <c r="AN134" s="1"/>
      <c r="AO134" s="1"/>
      <c r="AP134" s="1"/>
      <c r="AQ134" s="1"/>
      <c r="AR134" s="1"/>
      <c r="AT134" s="3"/>
      <c r="AU134" s="3"/>
      <c r="AV134" s="3"/>
      <c r="AW134" s="3"/>
    </row>
    <row r="135" spans="1:49" ht="24" customHeight="1" thickBot="1">
      <c r="A135" s="185" t="s">
        <v>4</v>
      </c>
      <c r="B135" s="210"/>
      <c r="C135" s="211" t="str">
        <f>VLOOKUP($A$133,$V$34:$AQ$38,2)</f>
        <v>Javelin</v>
      </c>
      <c r="D135" s="212" t="str">
        <f>VLOOKUP($A$133,$V$34:$AV$39,24)</f>
        <v>Sen Women</v>
      </c>
      <c r="E135" s="205"/>
      <c r="F135" s="205" t="s">
        <v>5</v>
      </c>
      <c r="G135" s="565" t="str">
        <f>Teamsetup!$D$19</f>
        <v>-</v>
      </c>
      <c r="H135" s="566"/>
      <c r="I135" s="205"/>
      <c r="J135" s="213" t="s">
        <v>6</v>
      </c>
      <c r="K135" s="214"/>
      <c r="L135" s="215"/>
      <c r="M135" s="554" t="str">
        <f>IF(Teamsetup!$C$13=6,VLOOKUP($A$133,$V$33:$AV$50,6),IF(Teamsetup!$C$13&lt;&gt;6,VLOOKUP($A$133,$V$33:$AV$50,7)))</f>
        <v>-</v>
      </c>
      <c r="N135" s="555" t="str">
        <f>IF($Q$6=6,VLOOKUP($A$1,$V$4:$AR$46,6),IF($Q$6&lt;&gt;6,VLOOKUP($A$1,$V$4:$AR$46,7)))</f>
        <v>-</v>
      </c>
      <c r="O135" s="69"/>
      <c r="P135" s="69"/>
      <c r="Q135" s="69"/>
      <c r="R135" s="69"/>
      <c r="S135" s="69"/>
      <c r="T135" s="69"/>
      <c r="U135" s="69"/>
      <c r="V135" s="76"/>
      <c r="W135" s="198"/>
      <c r="X135" s="198"/>
      <c r="Y135" s="199"/>
      <c r="Z135" s="198"/>
      <c r="AA135" s="69"/>
      <c r="AB135" s="69"/>
      <c r="AC135" s="198"/>
      <c r="AD135" s="198"/>
      <c r="AE135" s="198"/>
      <c r="AF135" s="198"/>
      <c r="AG135" s="198"/>
      <c r="AH135" s="198"/>
      <c r="AI135" s="198"/>
      <c r="AJ135" s="198"/>
      <c r="AK135" s="198"/>
      <c r="AL135" s="198"/>
      <c r="AM135" s="198"/>
      <c r="AN135" s="1"/>
      <c r="AO135" s="1"/>
      <c r="AP135" s="1"/>
      <c r="AQ135" s="1"/>
      <c r="AR135" s="1"/>
      <c r="AT135" s="3"/>
      <c r="AU135" s="3"/>
      <c r="AV135" s="3"/>
      <c r="AW135" s="3"/>
    </row>
    <row r="136" spans="1:49" ht="24" customHeight="1">
      <c r="A136" s="186"/>
      <c r="B136" s="216"/>
      <c r="C136" s="217" t="s">
        <v>11</v>
      </c>
      <c r="D136" s="354" t="str">
        <f>VLOOKUP($A$133,$V$34:$AQ$38,5)</f>
        <v>600g</v>
      </c>
      <c r="E136" s="556" t="s">
        <v>12</v>
      </c>
      <c r="F136" s="557"/>
      <c r="G136" s="556" t="s">
        <v>13</v>
      </c>
      <c r="H136" s="557"/>
      <c r="I136" s="556" t="s">
        <v>14</v>
      </c>
      <c r="J136" s="557"/>
      <c r="K136" s="558" t="s">
        <v>15</v>
      </c>
      <c r="L136" s="559"/>
      <c r="M136" s="582" t="s">
        <v>16</v>
      </c>
      <c r="N136" s="542" t="s">
        <v>17</v>
      </c>
      <c r="O136" s="69"/>
      <c r="P136" s="69"/>
      <c r="Q136" s="69"/>
      <c r="R136" s="69"/>
      <c r="S136" s="69"/>
      <c r="T136" s="69"/>
      <c r="U136" s="69"/>
      <c r="V136" s="76"/>
      <c r="W136" s="198"/>
      <c r="X136" s="198"/>
      <c r="Y136" s="199"/>
      <c r="Z136" s="198"/>
      <c r="AA136" s="69"/>
      <c r="AB136" s="69"/>
      <c r="AC136" s="198"/>
      <c r="AD136" s="198"/>
      <c r="AE136" s="198"/>
      <c r="AF136" s="198"/>
      <c r="AG136" s="198"/>
      <c r="AH136" s="198"/>
      <c r="AI136" s="198"/>
      <c r="AJ136" s="198"/>
      <c r="AK136" s="198"/>
      <c r="AL136" s="198"/>
      <c r="AM136" s="198"/>
      <c r="AN136" s="1"/>
      <c r="AO136" s="1"/>
      <c r="AP136" s="1"/>
      <c r="AQ136" s="1"/>
      <c r="AR136" s="1"/>
      <c r="AT136" s="3"/>
      <c r="AU136" s="3"/>
      <c r="AV136" s="3"/>
      <c r="AW136" s="3"/>
    </row>
    <row r="137" spans="1:49" ht="24" customHeight="1">
      <c r="A137" s="187"/>
      <c r="B137" s="219" t="s">
        <v>21</v>
      </c>
      <c r="C137" s="220" t="s">
        <v>22</v>
      </c>
      <c r="D137" s="220" t="s">
        <v>23</v>
      </c>
      <c r="E137" s="562" t="s">
        <v>24</v>
      </c>
      <c r="F137" s="563"/>
      <c r="G137" s="562" t="s">
        <v>24</v>
      </c>
      <c r="H137" s="563"/>
      <c r="I137" s="562" t="s">
        <v>24</v>
      </c>
      <c r="J137" s="563"/>
      <c r="K137" s="562" t="s">
        <v>24</v>
      </c>
      <c r="L137" s="563"/>
      <c r="M137" s="583"/>
      <c r="N137" s="543"/>
      <c r="O137" s="69"/>
      <c r="P137" s="69"/>
      <c r="Q137" s="69"/>
      <c r="R137" s="69"/>
      <c r="S137" s="69"/>
      <c r="T137" s="69"/>
      <c r="U137" s="69"/>
      <c r="V137" s="69"/>
      <c r="W137" s="198"/>
      <c r="X137" s="198"/>
      <c r="Y137" s="199"/>
      <c r="Z137" s="198"/>
      <c r="AA137" s="69"/>
      <c r="AB137" s="69"/>
      <c r="AC137" s="198"/>
      <c r="AD137" s="198"/>
      <c r="AE137" s="198"/>
      <c r="AF137" s="198"/>
      <c r="AG137" s="198"/>
      <c r="AH137" s="198"/>
      <c r="AI137" s="198"/>
      <c r="AJ137" s="198"/>
      <c r="AK137" s="198"/>
      <c r="AL137" s="198"/>
      <c r="AM137" s="198"/>
      <c r="AN137" s="1"/>
      <c r="AO137" s="1"/>
      <c r="AP137" s="1"/>
      <c r="AQ137" s="1"/>
      <c r="AR137" s="1"/>
      <c r="AT137" s="3"/>
      <c r="AU137" s="3"/>
      <c r="AV137" s="3"/>
      <c r="AW137" s="3"/>
    </row>
    <row r="138" spans="1:49" ht="24" customHeight="1">
      <c r="A138" s="188">
        <v>1</v>
      </c>
      <c r="B138" s="205" t="str">
        <f>VLOOKUP($A$133,$V$34:$AR$38,8)</f>
        <v>-</v>
      </c>
      <c r="C138" s="221"/>
      <c r="D138" s="222" t="str">
        <f>VLOOKUP($A$133,$V$34:$AR$38,16)</f>
        <v>-</v>
      </c>
      <c r="E138" s="223"/>
      <c r="F138" s="223"/>
      <c r="G138" s="223"/>
      <c r="H138" s="223"/>
      <c r="I138" s="223"/>
      <c r="J138" s="223"/>
      <c r="K138" s="223"/>
      <c r="L138" s="223"/>
      <c r="M138" s="223"/>
      <c r="N138" s="224"/>
      <c r="O138" s="69"/>
      <c r="P138" s="69"/>
      <c r="Q138" s="69"/>
      <c r="R138" s="69"/>
      <c r="S138" s="69"/>
      <c r="T138" s="69"/>
      <c r="U138" s="198"/>
      <c r="V138" s="69"/>
      <c r="W138" s="198"/>
      <c r="X138" s="198"/>
      <c r="Y138" s="199"/>
      <c r="Z138" s="198"/>
      <c r="AA138" s="69"/>
      <c r="AB138" s="69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"/>
      <c r="AO138" s="1"/>
      <c r="AP138" s="1"/>
      <c r="AQ138" s="1"/>
      <c r="AR138" s="1"/>
      <c r="AT138" s="3"/>
      <c r="AU138" s="3"/>
      <c r="AV138" s="3"/>
      <c r="AW138" s="3"/>
    </row>
    <row r="139" spans="1:49" ht="24" customHeight="1">
      <c r="A139" s="188">
        <v>2</v>
      </c>
      <c r="B139" s="205" t="str">
        <f>VLOOKUP($A$133,$V$34:$AR$38,9)</f>
        <v>-</v>
      </c>
      <c r="C139" s="221"/>
      <c r="D139" s="205" t="str">
        <f>VLOOKUP($A$133,$V$34:$AR$38,17)</f>
        <v>-</v>
      </c>
      <c r="E139" s="223"/>
      <c r="F139" s="223"/>
      <c r="G139" s="223"/>
      <c r="H139" s="223"/>
      <c r="I139" s="223"/>
      <c r="J139" s="223"/>
      <c r="K139" s="223"/>
      <c r="L139" s="223"/>
      <c r="M139" s="223"/>
      <c r="N139" s="224"/>
      <c r="O139" s="69"/>
      <c r="P139" s="69"/>
      <c r="Q139" s="69"/>
      <c r="R139" s="69"/>
      <c r="S139" s="69"/>
      <c r="T139" s="69"/>
      <c r="U139" s="198"/>
      <c r="V139" s="69"/>
      <c r="W139" s="198"/>
      <c r="X139" s="198"/>
      <c r="Y139" s="199"/>
      <c r="Z139" s="198"/>
      <c r="AA139" s="69"/>
      <c r="AB139" s="69"/>
      <c r="AC139" s="198"/>
      <c r="AD139" s="198"/>
      <c r="AE139" s="198"/>
      <c r="AF139" s="198"/>
      <c r="AG139" s="198"/>
      <c r="AH139" s="198"/>
      <c r="AI139" s="198"/>
      <c r="AJ139" s="198"/>
      <c r="AK139" s="198"/>
      <c r="AL139" s="198"/>
      <c r="AM139" s="198"/>
      <c r="AN139" s="1"/>
      <c r="AO139" s="1"/>
      <c r="AP139" s="1"/>
      <c r="AQ139" s="1"/>
      <c r="AR139" s="1"/>
      <c r="AT139" s="3"/>
      <c r="AU139" s="3"/>
      <c r="AV139" s="3"/>
      <c r="AW139" s="3"/>
    </row>
    <row r="140" spans="1:49" ht="24" customHeight="1">
      <c r="A140" s="188">
        <v>3</v>
      </c>
      <c r="B140" s="205" t="str">
        <f>VLOOKUP($A$133,$V$34:$AR$38,10)</f>
        <v>-</v>
      </c>
      <c r="C140" s="221"/>
      <c r="D140" s="205" t="str">
        <f>VLOOKUP($A$133,$V$34:$AR$38,18)</f>
        <v>-</v>
      </c>
      <c r="E140" s="223"/>
      <c r="F140" s="223"/>
      <c r="G140" s="223"/>
      <c r="H140" s="223"/>
      <c r="I140" s="223"/>
      <c r="J140" s="223"/>
      <c r="K140" s="223"/>
      <c r="L140" s="223"/>
      <c r="M140" s="223"/>
      <c r="N140" s="224"/>
      <c r="O140" s="69"/>
      <c r="P140" s="69"/>
      <c r="Q140" s="69"/>
      <c r="R140" s="69"/>
      <c r="S140" s="69"/>
      <c r="T140" s="69"/>
      <c r="U140" s="198"/>
      <c r="V140" s="69"/>
      <c r="W140" s="198"/>
      <c r="X140" s="198"/>
      <c r="Y140" s="199"/>
      <c r="Z140" s="198"/>
      <c r="AA140" s="69"/>
      <c r="AB140" s="69"/>
      <c r="AC140" s="198"/>
      <c r="AD140" s="198"/>
      <c r="AE140" s="198"/>
      <c r="AF140" s="198"/>
      <c r="AG140" s="198"/>
      <c r="AH140" s="198"/>
      <c r="AI140" s="198"/>
      <c r="AJ140" s="198"/>
      <c r="AK140" s="198"/>
      <c r="AL140" s="198"/>
      <c r="AM140" s="198"/>
      <c r="AN140" s="1"/>
      <c r="AO140" s="1"/>
      <c r="AP140" s="1"/>
      <c r="AQ140" s="1"/>
      <c r="AR140" s="1"/>
      <c r="AT140" s="3"/>
      <c r="AU140" s="3"/>
      <c r="AV140" s="3"/>
      <c r="AW140" s="3"/>
    </row>
    <row r="141" spans="1:49" ht="24" customHeight="1">
      <c r="A141" s="188">
        <v>4</v>
      </c>
      <c r="B141" s="205" t="str">
        <f>VLOOKUP($A$133,$V$34:$AR$38,11)</f>
        <v>-</v>
      </c>
      <c r="C141" s="221"/>
      <c r="D141" s="205" t="str">
        <f>VLOOKUP($A$133,$V$34:$AR$38,19)</f>
        <v>-</v>
      </c>
      <c r="E141" s="223"/>
      <c r="F141" s="223"/>
      <c r="G141" s="223"/>
      <c r="H141" s="223"/>
      <c r="I141" s="223"/>
      <c r="J141" s="223"/>
      <c r="K141" s="223"/>
      <c r="L141" s="223"/>
      <c r="M141" s="223"/>
      <c r="N141" s="224"/>
      <c r="O141" s="69"/>
      <c r="P141" s="69"/>
      <c r="Q141" s="69"/>
      <c r="R141" s="69"/>
      <c r="S141" s="69"/>
      <c r="T141" s="69"/>
      <c r="U141" s="198"/>
      <c r="V141" s="69"/>
      <c r="W141" s="198"/>
      <c r="X141" s="198"/>
      <c r="Y141" s="199"/>
      <c r="Z141" s="198"/>
      <c r="AA141" s="69"/>
      <c r="AB141" s="69"/>
      <c r="AC141" s="198"/>
      <c r="AD141" s="198"/>
      <c r="AE141" s="198"/>
      <c r="AF141" s="198"/>
      <c r="AG141" s="198"/>
      <c r="AH141" s="198"/>
      <c r="AI141" s="198"/>
      <c r="AJ141" s="198"/>
      <c r="AK141" s="198"/>
      <c r="AL141" s="198"/>
      <c r="AM141" s="198"/>
      <c r="AN141" s="1"/>
      <c r="AO141" s="1"/>
      <c r="AP141" s="1"/>
      <c r="AQ141" s="1"/>
      <c r="AR141" s="1"/>
      <c r="AT141" s="3"/>
      <c r="AU141" s="3"/>
      <c r="AV141" s="3"/>
      <c r="AW141" s="3"/>
    </row>
    <row r="142" spans="1:49" ht="24" customHeight="1">
      <c r="A142" s="188">
        <v>5</v>
      </c>
      <c r="B142" s="205" t="str">
        <f>VLOOKUP($A$133,$V$34:$AR$38,12)</f>
        <v>-</v>
      </c>
      <c r="C142" s="221"/>
      <c r="D142" s="205" t="str">
        <f>VLOOKUP($A$133,$V$34:$AR$38,20)</f>
        <v>-</v>
      </c>
      <c r="E142" s="223"/>
      <c r="F142" s="223"/>
      <c r="G142" s="223"/>
      <c r="H142" s="223"/>
      <c r="I142" s="223"/>
      <c r="J142" s="223"/>
      <c r="K142" s="223"/>
      <c r="L142" s="223"/>
      <c r="M142" s="223"/>
      <c r="N142" s="224"/>
      <c r="O142" s="69"/>
      <c r="P142" s="69"/>
      <c r="Q142" s="69"/>
      <c r="R142" s="69"/>
      <c r="S142" s="69"/>
      <c r="T142" s="69"/>
      <c r="U142" s="198"/>
      <c r="V142" s="69"/>
      <c r="W142" s="198"/>
      <c r="X142" s="198"/>
      <c r="Y142" s="199"/>
      <c r="Z142" s="198"/>
      <c r="AA142" s="69"/>
      <c r="AB142" s="69"/>
      <c r="AC142" s="198"/>
      <c r="AD142" s="198"/>
      <c r="AE142" s="198"/>
      <c r="AF142" s="198"/>
      <c r="AG142" s="198"/>
      <c r="AH142" s="198"/>
      <c r="AI142" s="198"/>
      <c r="AJ142" s="198"/>
      <c r="AK142" s="198"/>
      <c r="AL142" s="198"/>
      <c r="AM142" s="198"/>
      <c r="AN142" s="1"/>
      <c r="AO142" s="1"/>
      <c r="AP142" s="1"/>
      <c r="AQ142" s="1"/>
      <c r="AR142" s="1"/>
      <c r="AT142" s="3"/>
      <c r="AU142" s="3"/>
      <c r="AV142" s="3"/>
      <c r="AW142" s="3"/>
    </row>
    <row r="143" spans="1:49" ht="24" customHeight="1">
      <c r="A143" s="188">
        <v>6</v>
      </c>
      <c r="B143" s="205" t="str">
        <f>VLOOKUP($A$133,$V$34:$AR$38,13)</f>
        <v>-</v>
      </c>
      <c r="C143" s="221"/>
      <c r="D143" s="205" t="str">
        <f>VLOOKUP($A$133,$V$34:$AR$38,21)</f>
        <v>-</v>
      </c>
      <c r="E143" s="223"/>
      <c r="F143" s="223"/>
      <c r="G143" s="223"/>
      <c r="H143" s="223"/>
      <c r="I143" s="223"/>
      <c r="J143" s="223"/>
      <c r="K143" s="223"/>
      <c r="L143" s="223"/>
      <c r="M143" s="223"/>
      <c r="N143" s="224"/>
      <c r="O143" s="69"/>
      <c r="P143" s="69"/>
      <c r="Q143" s="69"/>
      <c r="R143" s="69"/>
      <c r="S143" s="69"/>
      <c r="T143" s="69"/>
      <c r="U143" s="198"/>
      <c r="V143" s="69"/>
      <c r="W143" s="198"/>
      <c r="X143" s="198"/>
      <c r="Y143" s="199"/>
      <c r="Z143" s="198"/>
      <c r="AA143" s="69"/>
      <c r="AB143" s="69"/>
      <c r="AC143" s="198"/>
      <c r="AD143" s="198"/>
      <c r="AE143" s="198"/>
      <c r="AF143" s="198"/>
      <c r="AG143" s="198"/>
      <c r="AH143" s="198"/>
      <c r="AI143" s="198"/>
      <c r="AJ143" s="198"/>
      <c r="AK143" s="198"/>
      <c r="AL143" s="198"/>
      <c r="AM143" s="198"/>
      <c r="AN143" s="1"/>
      <c r="AO143" s="1"/>
      <c r="AP143" s="1"/>
      <c r="AQ143" s="1"/>
      <c r="AR143" s="1"/>
      <c r="AT143" s="3"/>
      <c r="AU143" s="3"/>
      <c r="AV143" s="3"/>
      <c r="AW143" s="3"/>
    </row>
    <row r="144" spans="1:49" ht="24" customHeight="1">
      <c r="A144" s="188">
        <v>7</v>
      </c>
      <c r="B144" s="205" t="str">
        <f>VLOOKUP($A$133,$V$34:$AR$38,14)</f>
        <v>-</v>
      </c>
      <c r="C144" s="221"/>
      <c r="D144" s="205" t="str">
        <f>VLOOKUP($A$133,$V$34:$AR$38,22)</f>
        <v>-</v>
      </c>
      <c r="E144" s="223"/>
      <c r="F144" s="223"/>
      <c r="G144" s="223"/>
      <c r="H144" s="223"/>
      <c r="I144" s="223"/>
      <c r="J144" s="223"/>
      <c r="K144" s="223"/>
      <c r="L144" s="223"/>
      <c r="M144" s="223"/>
      <c r="N144" s="224"/>
      <c r="O144" s="69"/>
      <c r="P144" s="69"/>
      <c r="Q144" s="69"/>
      <c r="R144" s="69"/>
      <c r="S144" s="69"/>
      <c r="T144" s="69"/>
      <c r="U144" s="198"/>
      <c r="V144" s="69"/>
      <c r="W144" s="198"/>
      <c r="X144" s="198"/>
      <c r="Y144" s="199"/>
      <c r="Z144" s="198"/>
      <c r="AA144" s="69"/>
      <c r="AB144" s="69"/>
      <c r="AC144" s="198"/>
      <c r="AD144" s="198"/>
      <c r="AE144" s="198"/>
      <c r="AF144" s="198"/>
      <c r="AG144" s="198"/>
      <c r="AH144" s="198"/>
      <c r="AI144" s="198"/>
      <c r="AJ144" s="198"/>
      <c r="AK144" s="198"/>
      <c r="AL144" s="198"/>
      <c r="AM144" s="198"/>
      <c r="AN144" s="1"/>
      <c r="AO144" s="1"/>
      <c r="AP144" s="1"/>
      <c r="AQ144" s="1"/>
      <c r="AR144" s="1"/>
      <c r="AT144" s="3"/>
      <c r="AU144" s="3"/>
      <c r="AV144" s="3"/>
      <c r="AW144" s="3"/>
    </row>
    <row r="145" spans="1:49" ht="24" customHeight="1">
      <c r="A145" s="188">
        <v>8</v>
      </c>
      <c r="B145" s="205" t="str">
        <f>VLOOKUP($A$133,$V$34:$AR$38,15)</f>
        <v>-</v>
      </c>
      <c r="C145" s="221"/>
      <c r="D145" s="221" t="str">
        <f>VLOOKUP($A$133,$V$34:$AR$38,23)</f>
        <v>-</v>
      </c>
      <c r="E145" s="223"/>
      <c r="F145" s="223"/>
      <c r="G145" s="223"/>
      <c r="H145" s="223"/>
      <c r="I145" s="223"/>
      <c r="J145" s="223"/>
      <c r="K145" s="223"/>
      <c r="L145" s="223"/>
      <c r="M145" s="223"/>
      <c r="N145" s="224"/>
      <c r="O145" s="69"/>
      <c r="P145" s="69"/>
      <c r="Q145" s="69"/>
      <c r="R145" s="69"/>
      <c r="S145" s="69"/>
      <c r="T145" s="69"/>
      <c r="U145" s="198"/>
      <c r="V145" s="69"/>
      <c r="W145" s="198"/>
      <c r="X145" s="198"/>
      <c r="Y145" s="199"/>
      <c r="Z145" s="198"/>
      <c r="AA145" s="69"/>
      <c r="AB145" s="69"/>
      <c r="AC145" s="198"/>
      <c r="AD145" s="198"/>
      <c r="AE145" s="198"/>
      <c r="AF145" s="198"/>
      <c r="AG145" s="198"/>
      <c r="AH145" s="198"/>
      <c r="AI145" s="198"/>
      <c r="AJ145" s="198"/>
      <c r="AK145" s="198"/>
      <c r="AL145" s="198"/>
      <c r="AM145" s="198"/>
      <c r="AN145" s="1"/>
      <c r="AO145" s="1"/>
      <c r="AP145" s="1"/>
      <c r="AQ145" s="1"/>
      <c r="AR145" s="1"/>
      <c r="AT145" s="3"/>
      <c r="AU145" s="3"/>
      <c r="AV145" s="3"/>
      <c r="AW145" s="3"/>
    </row>
    <row r="146" spans="1:49" ht="24" customHeight="1">
      <c r="A146" s="188">
        <v>9</v>
      </c>
      <c r="B146" s="205" t="str">
        <f>CONCATENATE(VLOOKUP($A$133,$V$34:$AR$38,8),(VLOOKUP($A$133,$V$34:$AR$38,8)))</f>
        <v>--</v>
      </c>
      <c r="C146" s="221"/>
      <c r="D146" s="221" t="str">
        <f>VLOOKUP($A$133,$V$34:$AR$38,16)</f>
        <v>-</v>
      </c>
      <c r="E146" s="223"/>
      <c r="F146" s="223"/>
      <c r="G146" s="223"/>
      <c r="H146" s="223"/>
      <c r="I146" s="223"/>
      <c r="J146" s="223"/>
      <c r="K146" s="223"/>
      <c r="L146" s="223"/>
      <c r="M146" s="223"/>
      <c r="N146" s="224"/>
      <c r="O146" s="69"/>
      <c r="P146" s="69"/>
      <c r="Q146" s="69"/>
      <c r="R146" s="69"/>
      <c r="S146" s="69"/>
      <c r="T146" s="69"/>
      <c r="U146" s="198"/>
      <c r="V146" s="69"/>
      <c r="W146" s="198"/>
      <c r="X146" s="198"/>
      <c r="Y146" s="199"/>
      <c r="Z146" s="198"/>
      <c r="AA146" s="69"/>
      <c r="AB146" s="69"/>
      <c r="AC146" s="198"/>
      <c r="AD146" s="198"/>
      <c r="AE146" s="198"/>
      <c r="AF146" s="198"/>
      <c r="AG146" s="198"/>
      <c r="AH146" s="198"/>
      <c r="AI146" s="198"/>
      <c r="AJ146" s="198"/>
      <c r="AK146" s="198"/>
      <c r="AL146" s="198"/>
      <c r="AM146" s="198"/>
      <c r="AN146" s="1"/>
      <c r="AO146" s="1"/>
      <c r="AP146" s="1"/>
      <c r="AQ146" s="1"/>
      <c r="AR146" s="1"/>
      <c r="AT146" s="3"/>
      <c r="AU146" s="3"/>
      <c r="AV146" s="3"/>
      <c r="AW146" s="3"/>
    </row>
    <row r="147" spans="1:49" ht="24" customHeight="1">
      <c r="A147" s="188">
        <v>10</v>
      </c>
      <c r="B147" s="205" t="str">
        <f>CONCATENATE(VLOOKUP($A$133,$V$34:$AR$38,9),(VLOOKUP($A$133,$V$34:$AR$38,9)))</f>
        <v>--</v>
      </c>
      <c r="C147" s="221"/>
      <c r="D147" s="221" t="str">
        <f>VLOOKUP($A$133,$V$34:$AR$38,17)</f>
        <v>-</v>
      </c>
      <c r="E147" s="223"/>
      <c r="F147" s="223"/>
      <c r="G147" s="223"/>
      <c r="H147" s="223"/>
      <c r="I147" s="223"/>
      <c r="J147" s="223"/>
      <c r="K147" s="223"/>
      <c r="L147" s="223"/>
      <c r="M147" s="223"/>
      <c r="N147" s="224"/>
      <c r="O147" s="69"/>
      <c r="P147" s="69"/>
      <c r="Q147" s="69"/>
      <c r="R147" s="69"/>
      <c r="S147" s="69"/>
      <c r="T147" s="69"/>
      <c r="U147" s="198"/>
      <c r="V147" s="69"/>
      <c r="W147" s="198"/>
      <c r="X147" s="198"/>
      <c r="Y147" s="199"/>
      <c r="Z147" s="198"/>
      <c r="AA147" s="69"/>
      <c r="AB147" s="69"/>
      <c r="AC147" s="198"/>
      <c r="AD147" s="198"/>
      <c r="AE147" s="198"/>
      <c r="AF147" s="198"/>
      <c r="AG147" s="198"/>
      <c r="AH147" s="198"/>
      <c r="AI147" s="198"/>
      <c r="AJ147" s="198"/>
      <c r="AK147" s="198"/>
      <c r="AL147" s="198"/>
      <c r="AM147" s="198"/>
      <c r="AN147" s="1"/>
      <c r="AO147" s="1"/>
      <c r="AP147" s="1"/>
      <c r="AQ147" s="1"/>
      <c r="AR147" s="1"/>
      <c r="AT147" s="3"/>
      <c r="AU147" s="3"/>
      <c r="AV147" s="3"/>
      <c r="AW147" s="3"/>
    </row>
    <row r="148" spans="1:49" ht="24" customHeight="1">
      <c r="A148" s="188">
        <v>11</v>
      </c>
      <c r="B148" s="205" t="str">
        <f>CONCATENATE(VLOOKUP($A$133,$V$34:$AR$38,10),(VLOOKUP($A$133,$V$34:$AR$38,10)))</f>
        <v>--</v>
      </c>
      <c r="C148" s="221"/>
      <c r="D148" s="228" t="str">
        <f>VLOOKUP($A$133,$V$34:$AR$38,18)</f>
        <v>-</v>
      </c>
      <c r="E148" s="223"/>
      <c r="F148" s="223"/>
      <c r="G148" s="223"/>
      <c r="H148" s="223"/>
      <c r="I148" s="223"/>
      <c r="J148" s="223"/>
      <c r="K148" s="223"/>
      <c r="L148" s="223"/>
      <c r="M148" s="223"/>
      <c r="N148" s="224"/>
      <c r="O148" s="69"/>
      <c r="P148" s="69"/>
      <c r="Q148" s="69"/>
      <c r="R148" s="69"/>
      <c r="S148" s="69"/>
      <c r="T148" s="69"/>
      <c r="U148" s="198"/>
      <c r="V148" s="69"/>
      <c r="W148" s="198"/>
      <c r="X148" s="198"/>
      <c r="Y148" s="199"/>
      <c r="Z148" s="198"/>
      <c r="AA148" s="69"/>
      <c r="AB148" s="69"/>
      <c r="AC148" s="198"/>
      <c r="AD148" s="198"/>
      <c r="AE148" s="198"/>
      <c r="AF148" s="198"/>
      <c r="AG148" s="198"/>
      <c r="AH148" s="198"/>
      <c r="AI148" s="198"/>
      <c r="AJ148" s="198"/>
      <c r="AK148" s="198"/>
      <c r="AL148" s="198"/>
      <c r="AM148" s="198"/>
      <c r="AN148" s="1"/>
      <c r="AO148" s="1"/>
      <c r="AP148" s="1"/>
      <c r="AQ148" s="1"/>
      <c r="AR148" s="1"/>
      <c r="AT148" s="3"/>
      <c r="AU148" s="3"/>
      <c r="AV148" s="3"/>
      <c r="AW148" s="3"/>
    </row>
    <row r="149" spans="1:49" ht="24" customHeight="1">
      <c r="A149" s="188">
        <v>12</v>
      </c>
      <c r="B149" s="205" t="str">
        <f>CONCATENATE(VLOOKUP($A$133,$V$34:$AR$38,11),(VLOOKUP($A$133,$V$34:$AR$38,11)))</f>
        <v>--</v>
      </c>
      <c r="C149" s="221"/>
      <c r="D149" s="221" t="str">
        <f>VLOOKUP($A$133,$V$34:$AR$38,19)</f>
        <v>-</v>
      </c>
      <c r="E149" s="223"/>
      <c r="F149" s="223"/>
      <c r="G149" s="223"/>
      <c r="H149" s="223"/>
      <c r="I149" s="223"/>
      <c r="J149" s="223"/>
      <c r="K149" s="223"/>
      <c r="L149" s="223"/>
      <c r="M149" s="223"/>
      <c r="N149" s="224"/>
      <c r="O149" s="69"/>
      <c r="P149" s="69"/>
      <c r="Q149" s="69"/>
      <c r="R149" s="69"/>
      <c r="S149" s="69"/>
      <c r="T149" s="69"/>
      <c r="U149" s="198"/>
      <c r="V149" s="69"/>
      <c r="W149" s="198"/>
      <c r="X149" s="198"/>
      <c r="Y149" s="199"/>
      <c r="Z149" s="198"/>
      <c r="AA149" s="69"/>
      <c r="AB149" s="69"/>
      <c r="AC149" s="198"/>
      <c r="AD149" s="198"/>
      <c r="AE149" s="198"/>
      <c r="AF149" s="198"/>
      <c r="AG149" s="198"/>
      <c r="AH149" s="198"/>
      <c r="AI149" s="198"/>
      <c r="AJ149" s="198"/>
      <c r="AK149" s="198"/>
      <c r="AL149" s="198"/>
      <c r="AM149" s="198"/>
      <c r="AN149" s="1"/>
      <c r="AO149" s="1"/>
      <c r="AP149" s="1"/>
      <c r="AQ149" s="1"/>
      <c r="AR149" s="1"/>
      <c r="AT149" s="3"/>
      <c r="AU149" s="3"/>
      <c r="AV149" s="3"/>
      <c r="AW149" s="3"/>
    </row>
    <row r="150" spans="1:49" ht="24" customHeight="1">
      <c r="A150" s="188">
        <v>13</v>
      </c>
      <c r="B150" s="205" t="str">
        <f>CONCATENATE(VLOOKUP($A$133,$V$34:$AR$38,12),(VLOOKUP($A$133,$V$34:$AR$38,12)))</f>
        <v>--</v>
      </c>
      <c r="C150" s="221"/>
      <c r="D150" s="221" t="str">
        <f>VLOOKUP($A$133,$V$34:$AR$38,20)</f>
        <v>-</v>
      </c>
      <c r="E150" s="223"/>
      <c r="F150" s="223"/>
      <c r="G150" s="223"/>
      <c r="H150" s="223"/>
      <c r="I150" s="223"/>
      <c r="J150" s="223"/>
      <c r="K150" s="223"/>
      <c r="L150" s="223"/>
      <c r="M150" s="223"/>
      <c r="N150" s="224"/>
      <c r="O150" s="69"/>
      <c r="P150" s="69"/>
      <c r="Q150" s="69"/>
      <c r="R150" s="69"/>
      <c r="S150" s="69"/>
      <c r="T150" s="69"/>
      <c r="U150" s="198"/>
      <c r="V150" s="69"/>
      <c r="W150" s="198"/>
      <c r="X150" s="198"/>
      <c r="Y150" s="199"/>
      <c r="Z150" s="198"/>
      <c r="AA150" s="69"/>
      <c r="AB150" s="69"/>
      <c r="AC150" s="198"/>
      <c r="AD150" s="198"/>
      <c r="AE150" s="198"/>
      <c r="AF150" s="198"/>
      <c r="AG150" s="198"/>
      <c r="AH150" s="198"/>
      <c r="AI150" s="198"/>
      <c r="AJ150" s="198"/>
      <c r="AK150" s="198"/>
      <c r="AL150" s="198"/>
      <c r="AM150" s="198"/>
      <c r="AN150" s="1"/>
      <c r="AO150" s="1"/>
      <c r="AP150" s="1"/>
      <c r="AQ150" s="1"/>
      <c r="AR150" s="1"/>
      <c r="AT150" s="3"/>
      <c r="AU150" s="3"/>
      <c r="AV150" s="3"/>
      <c r="AW150" s="3"/>
    </row>
    <row r="151" spans="1:49" ht="24" customHeight="1">
      <c r="A151" s="188">
        <v>14</v>
      </c>
      <c r="B151" s="205" t="str">
        <f>CONCATENATE(VLOOKUP($A$133,$V$34:$AR$38,13),(VLOOKUP($A$133,$V$34:$AR$38,13)))</f>
        <v>--</v>
      </c>
      <c r="C151" s="221"/>
      <c r="D151" s="221" t="str">
        <f>VLOOKUP($A$133,$V$34:$AR$38,21)</f>
        <v>-</v>
      </c>
      <c r="E151" s="223"/>
      <c r="F151" s="223"/>
      <c r="G151" s="223"/>
      <c r="H151" s="223"/>
      <c r="I151" s="223"/>
      <c r="J151" s="223"/>
      <c r="K151" s="223"/>
      <c r="L151" s="223"/>
      <c r="M151" s="223"/>
      <c r="N151" s="224"/>
      <c r="O151" s="69"/>
      <c r="P151" s="69"/>
      <c r="Q151" s="69"/>
      <c r="R151" s="69"/>
      <c r="S151" s="69"/>
      <c r="T151" s="69"/>
      <c r="U151" s="198"/>
      <c r="V151" s="69"/>
      <c r="W151" s="198"/>
      <c r="X151" s="198"/>
      <c r="Y151" s="199"/>
      <c r="Z151" s="198"/>
      <c r="AA151" s="69"/>
      <c r="AB151" s="69"/>
      <c r="AC151" s="198"/>
      <c r="AD151" s="198"/>
      <c r="AE151" s="198"/>
      <c r="AF151" s="198"/>
      <c r="AG151" s="198"/>
      <c r="AH151" s="198"/>
      <c r="AI151" s="198"/>
      <c r="AJ151" s="198"/>
      <c r="AK151" s="198"/>
      <c r="AL151" s="198"/>
      <c r="AM151" s="198"/>
      <c r="AN151" s="1"/>
      <c r="AO151" s="1"/>
      <c r="AP151" s="1"/>
      <c r="AQ151" s="1"/>
      <c r="AR151" s="1"/>
      <c r="AT151" s="3"/>
      <c r="AU151" s="3"/>
      <c r="AV151" s="3"/>
      <c r="AW151" s="3"/>
    </row>
    <row r="152" spans="1:49" ht="24" customHeight="1">
      <c r="A152" s="188">
        <v>15</v>
      </c>
      <c r="B152" s="230" t="str">
        <f>CONCATENATE(VLOOKUP($A$133,$V$34:$AR$38,14),(VLOOKUP($A$133,$V$34:$AR$38,14)))</f>
        <v>--</v>
      </c>
      <c r="C152" s="221"/>
      <c r="D152" s="222" t="str">
        <f>VLOOKUP($A$133,$V$34:$AR$38,22)</f>
        <v>-</v>
      </c>
      <c r="E152" s="223"/>
      <c r="F152" s="223"/>
      <c r="G152" s="223"/>
      <c r="H152" s="223"/>
      <c r="I152" s="223"/>
      <c r="J152" s="223"/>
      <c r="K152" s="223"/>
      <c r="L152" s="223"/>
      <c r="M152" s="223"/>
      <c r="N152" s="224"/>
      <c r="O152" s="69"/>
      <c r="P152" s="69"/>
      <c r="Q152" s="69"/>
      <c r="R152" s="69"/>
      <c r="S152" s="69"/>
      <c r="T152" s="69"/>
      <c r="U152" s="198"/>
      <c r="V152" s="69"/>
      <c r="W152" s="198"/>
      <c r="X152" s="198"/>
      <c r="Y152" s="199"/>
      <c r="Z152" s="198"/>
      <c r="AA152" s="69"/>
      <c r="AB152" s="69"/>
      <c r="AC152" s="198"/>
      <c r="AD152" s="198"/>
      <c r="AE152" s="198"/>
      <c r="AF152" s="198"/>
      <c r="AG152" s="198"/>
      <c r="AH152" s="198"/>
      <c r="AI152" s="198"/>
      <c r="AJ152" s="198"/>
      <c r="AK152" s="198"/>
      <c r="AL152" s="198"/>
      <c r="AM152" s="198"/>
      <c r="AN152" s="1"/>
      <c r="AO152" s="1"/>
      <c r="AP152" s="1"/>
      <c r="AQ152" s="1"/>
      <c r="AR152" s="1"/>
      <c r="AT152" s="3"/>
      <c r="AU152" s="3"/>
      <c r="AV152" s="3"/>
      <c r="AW152" s="3"/>
    </row>
    <row r="153" spans="1:49" ht="24" customHeight="1">
      <c r="A153" s="188">
        <v>16</v>
      </c>
      <c r="B153" s="230" t="str">
        <f>CONCATENATE(VLOOKUP($A$133,$V$34:$AR$38,15),(VLOOKUP($A$133,$V$34:$AR$38,15)))</f>
        <v>--</v>
      </c>
      <c r="C153" s="221"/>
      <c r="D153" s="222" t="str">
        <f>VLOOKUP($A$133,$V$34:$AR$38,23)</f>
        <v>-</v>
      </c>
      <c r="E153" s="223"/>
      <c r="F153" s="223"/>
      <c r="G153" s="223"/>
      <c r="H153" s="223"/>
      <c r="I153" s="223"/>
      <c r="J153" s="223"/>
      <c r="K153" s="223"/>
      <c r="L153" s="223"/>
      <c r="M153" s="223"/>
      <c r="N153" s="224"/>
      <c r="O153" s="69"/>
      <c r="P153" s="69"/>
      <c r="Q153" s="69"/>
      <c r="R153" s="69"/>
      <c r="S153" s="69"/>
      <c r="T153" s="69"/>
      <c r="U153" s="198"/>
      <c r="V153" s="69"/>
      <c r="W153" s="198"/>
      <c r="X153" s="198"/>
      <c r="Y153" s="199"/>
      <c r="Z153" s="198"/>
      <c r="AA153" s="69"/>
      <c r="AB153" s="69"/>
      <c r="AC153" s="198"/>
      <c r="AD153" s="198"/>
      <c r="AE153" s="198"/>
      <c r="AF153" s="198"/>
      <c r="AG153" s="198"/>
      <c r="AH153" s="198"/>
      <c r="AI153" s="198"/>
      <c r="AJ153" s="198"/>
      <c r="AK153" s="198"/>
      <c r="AL153" s="198"/>
      <c r="AM153" s="198"/>
      <c r="AN153" s="1"/>
      <c r="AO153" s="1"/>
      <c r="AP153" s="1"/>
      <c r="AQ153" s="1"/>
      <c r="AR153" s="1"/>
      <c r="AT153" s="3"/>
      <c r="AU153" s="3"/>
      <c r="AV153" s="3"/>
      <c r="AW153" s="3"/>
    </row>
    <row r="154" spans="1:49" ht="24" customHeight="1">
      <c r="A154" s="188">
        <v>17</v>
      </c>
      <c r="B154" s="230"/>
      <c r="C154" s="221"/>
      <c r="D154" s="222"/>
      <c r="E154" s="223"/>
      <c r="F154" s="223"/>
      <c r="G154" s="223"/>
      <c r="H154" s="223"/>
      <c r="I154" s="223"/>
      <c r="J154" s="223"/>
      <c r="K154" s="223"/>
      <c r="L154" s="223"/>
      <c r="M154" s="223"/>
      <c r="N154" s="224"/>
      <c r="O154" s="69"/>
      <c r="P154" s="69"/>
      <c r="Q154" s="69"/>
      <c r="R154" s="69"/>
      <c r="S154" s="69"/>
      <c r="T154" s="69"/>
      <c r="U154" s="198"/>
      <c r="V154" s="69"/>
      <c r="W154" s="198"/>
      <c r="X154" s="198"/>
      <c r="Y154" s="199"/>
      <c r="Z154" s="198"/>
      <c r="AA154" s="69"/>
      <c r="AB154" s="69"/>
      <c r="AC154" s="198"/>
      <c r="AD154" s="198"/>
      <c r="AE154" s="198"/>
      <c r="AF154" s="198"/>
      <c r="AG154" s="198"/>
      <c r="AH154" s="198"/>
      <c r="AI154" s="198"/>
      <c r="AJ154" s="198"/>
      <c r="AK154" s="198"/>
      <c r="AL154" s="198"/>
      <c r="AM154" s="198"/>
      <c r="AN154" s="1"/>
      <c r="AO154" s="1"/>
      <c r="AP154" s="1"/>
      <c r="AQ154" s="1"/>
      <c r="AR154" s="1"/>
      <c r="AT154" s="3"/>
      <c r="AU154" s="3"/>
      <c r="AV154" s="3"/>
      <c r="AW154" s="3"/>
    </row>
    <row r="155" spans="1:49" s="363" customFormat="1" ht="24" customHeight="1">
      <c r="A155" s="188">
        <v>18</v>
      </c>
      <c r="B155" s="230"/>
      <c r="C155" s="221"/>
      <c r="D155" s="222"/>
      <c r="E155" s="475"/>
      <c r="F155" s="475"/>
      <c r="G155" s="475"/>
      <c r="H155" s="475"/>
      <c r="I155" s="475"/>
      <c r="J155" s="475"/>
      <c r="K155" s="475"/>
      <c r="L155" s="475"/>
      <c r="M155" s="475"/>
      <c r="N155" s="476"/>
      <c r="O155" s="69"/>
      <c r="P155" s="69"/>
      <c r="Q155" s="69"/>
      <c r="R155" s="69"/>
      <c r="S155" s="69"/>
      <c r="T155" s="69"/>
      <c r="U155" s="198"/>
      <c r="V155" s="69"/>
      <c r="W155" s="198"/>
      <c r="X155" s="198"/>
      <c r="Y155" s="199"/>
      <c r="Z155" s="198"/>
      <c r="AA155" s="69"/>
      <c r="AB155" s="69"/>
      <c r="AC155" s="198"/>
      <c r="AD155" s="198"/>
      <c r="AE155" s="198"/>
      <c r="AF155" s="198"/>
      <c r="AG155" s="198"/>
      <c r="AH155" s="198"/>
      <c r="AI155" s="198"/>
      <c r="AJ155" s="198"/>
      <c r="AK155" s="198"/>
      <c r="AL155" s="198"/>
      <c r="AM155" s="198"/>
      <c r="AN155" s="1"/>
      <c r="AO155" s="1"/>
      <c r="AP155" s="1"/>
      <c r="AQ155" s="1"/>
      <c r="AR155" s="1"/>
      <c r="AT155" s="3"/>
      <c r="AU155" s="3"/>
      <c r="AV155" s="3"/>
      <c r="AW155" s="3"/>
    </row>
    <row r="156" spans="1:49" s="363" customFormat="1" ht="24" customHeight="1">
      <c r="A156" s="188">
        <v>19</v>
      </c>
      <c r="B156" s="230"/>
      <c r="C156" s="221"/>
      <c r="D156" s="222"/>
      <c r="E156" s="475"/>
      <c r="F156" s="475"/>
      <c r="G156" s="475"/>
      <c r="H156" s="475"/>
      <c r="I156" s="475"/>
      <c r="J156" s="475"/>
      <c r="K156" s="475"/>
      <c r="L156" s="475"/>
      <c r="M156" s="475"/>
      <c r="N156" s="476"/>
      <c r="O156" s="69"/>
      <c r="P156" s="69"/>
      <c r="Q156" s="69"/>
      <c r="R156" s="69"/>
      <c r="S156" s="69"/>
      <c r="T156" s="69"/>
      <c r="U156" s="198"/>
      <c r="V156" s="69"/>
      <c r="W156" s="198"/>
      <c r="X156" s="198"/>
      <c r="Y156" s="199"/>
      <c r="Z156" s="198"/>
      <c r="AA156" s="69"/>
      <c r="AB156" s="69"/>
      <c r="AC156" s="198"/>
      <c r="AD156" s="198"/>
      <c r="AE156" s="198"/>
      <c r="AF156" s="198"/>
      <c r="AG156" s="198"/>
      <c r="AH156" s="198"/>
      <c r="AI156" s="198"/>
      <c r="AJ156" s="198"/>
      <c r="AK156" s="198"/>
      <c r="AL156" s="198"/>
      <c r="AM156" s="198"/>
      <c r="AN156" s="1"/>
      <c r="AO156" s="1"/>
      <c r="AP156" s="1"/>
      <c r="AQ156" s="1"/>
      <c r="AR156" s="1"/>
      <c r="AT156" s="3"/>
      <c r="AU156" s="3"/>
      <c r="AV156" s="3"/>
      <c r="AW156" s="3"/>
    </row>
    <row r="157" spans="1:49" s="363" customFormat="1" ht="24" customHeight="1">
      <c r="A157" s="188">
        <v>20</v>
      </c>
      <c r="B157" s="230"/>
      <c r="C157" s="221"/>
      <c r="D157" s="222"/>
      <c r="E157" s="475"/>
      <c r="F157" s="475"/>
      <c r="G157" s="475"/>
      <c r="H157" s="475"/>
      <c r="I157" s="475"/>
      <c r="J157" s="475"/>
      <c r="K157" s="475"/>
      <c r="L157" s="475"/>
      <c r="M157" s="475"/>
      <c r="N157" s="476"/>
      <c r="O157" s="69"/>
      <c r="P157" s="69"/>
      <c r="Q157" s="69"/>
      <c r="R157" s="69"/>
      <c r="S157" s="69"/>
      <c r="T157" s="69"/>
      <c r="U157" s="198"/>
      <c r="V157" s="69"/>
      <c r="W157" s="198"/>
      <c r="X157" s="198"/>
      <c r="Y157" s="199"/>
      <c r="Z157" s="198"/>
      <c r="AA157" s="69"/>
      <c r="AB157" s="69"/>
      <c r="AC157" s="198"/>
      <c r="AD157" s="198"/>
      <c r="AE157" s="198"/>
      <c r="AF157" s="198"/>
      <c r="AG157" s="198"/>
      <c r="AH157" s="198"/>
      <c r="AI157" s="198"/>
      <c r="AJ157" s="198"/>
      <c r="AK157" s="198"/>
      <c r="AL157" s="198"/>
      <c r="AM157" s="198"/>
      <c r="AN157" s="1"/>
      <c r="AO157" s="1"/>
      <c r="AP157" s="1"/>
      <c r="AQ157" s="1"/>
      <c r="AR157" s="1"/>
      <c r="AT157" s="3"/>
      <c r="AU157" s="3"/>
      <c r="AV157" s="3"/>
      <c r="AW157" s="3"/>
    </row>
    <row r="158" spans="1:49" s="363" customFormat="1" ht="24" customHeight="1">
      <c r="A158" s="188">
        <v>21</v>
      </c>
      <c r="B158" s="230"/>
      <c r="C158" s="221"/>
      <c r="D158" s="222"/>
      <c r="E158" s="475"/>
      <c r="F158" s="475"/>
      <c r="G158" s="475"/>
      <c r="H158" s="475"/>
      <c r="I158" s="475"/>
      <c r="J158" s="475"/>
      <c r="K158" s="475"/>
      <c r="L158" s="475"/>
      <c r="M158" s="475"/>
      <c r="N158" s="476"/>
      <c r="O158" s="69"/>
      <c r="P158" s="69"/>
      <c r="Q158" s="69"/>
      <c r="R158" s="69"/>
      <c r="S158" s="69"/>
      <c r="T158" s="69"/>
      <c r="U158" s="198"/>
      <c r="V158" s="69"/>
      <c r="W158" s="198"/>
      <c r="X158" s="198"/>
      <c r="Y158" s="199"/>
      <c r="Z158" s="198"/>
      <c r="AA158" s="69"/>
      <c r="AB158" s="69"/>
      <c r="AC158" s="198"/>
      <c r="AD158" s="198"/>
      <c r="AE158" s="198"/>
      <c r="AF158" s="198"/>
      <c r="AG158" s="198"/>
      <c r="AH158" s="198"/>
      <c r="AI158" s="198"/>
      <c r="AJ158" s="198"/>
      <c r="AK158" s="198"/>
      <c r="AL158" s="198"/>
      <c r="AM158" s="198"/>
      <c r="AN158" s="1"/>
      <c r="AO158" s="1"/>
      <c r="AP158" s="1"/>
      <c r="AQ158" s="1"/>
      <c r="AR158" s="1"/>
      <c r="AT158" s="3"/>
      <c r="AU158" s="3"/>
      <c r="AV158" s="3"/>
      <c r="AW158" s="3"/>
    </row>
    <row r="159" spans="1:49" s="363" customFormat="1" ht="24" customHeight="1">
      <c r="A159" s="188">
        <v>22</v>
      </c>
      <c r="B159" s="230"/>
      <c r="C159" s="221"/>
      <c r="D159" s="222"/>
      <c r="E159" s="475"/>
      <c r="F159" s="475"/>
      <c r="G159" s="475"/>
      <c r="H159" s="475"/>
      <c r="I159" s="475"/>
      <c r="J159" s="475"/>
      <c r="K159" s="475"/>
      <c r="L159" s="475"/>
      <c r="M159" s="475"/>
      <c r="N159" s="476"/>
      <c r="O159" s="69"/>
      <c r="P159" s="69"/>
      <c r="Q159" s="69"/>
      <c r="R159" s="69"/>
      <c r="S159" s="69"/>
      <c r="T159" s="69"/>
      <c r="U159" s="198"/>
      <c r="V159" s="69"/>
      <c r="W159" s="198"/>
      <c r="X159" s="198"/>
      <c r="Y159" s="199"/>
      <c r="Z159" s="198"/>
      <c r="AA159" s="69"/>
      <c r="AB159" s="69"/>
      <c r="AC159" s="198"/>
      <c r="AD159" s="198"/>
      <c r="AE159" s="198"/>
      <c r="AF159" s="198"/>
      <c r="AG159" s="198"/>
      <c r="AH159" s="198"/>
      <c r="AI159" s="198"/>
      <c r="AJ159" s="198"/>
      <c r="AK159" s="198"/>
      <c r="AL159" s="198"/>
      <c r="AM159" s="198"/>
      <c r="AN159" s="1"/>
      <c r="AO159" s="1"/>
      <c r="AP159" s="1"/>
      <c r="AQ159" s="1"/>
      <c r="AR159" s="1"/>
      <c r="AT159" s="3"/>
      <c r="AU159" s="3"/>
      <c r="AV159" s="3"/>
      <c r="AW159" s="3"/>
    </row>
    <row r="160" spans="1:49" ht="24" customHeight="1">
      <c r="A160" s="188">
        <v>23</v>
      </c>
      <c r="B160" s="230"/>
      <c r="C160" s="221"/>
      <c r="D160" s="222"/>
      <c r="E160" s="223"/>
      <c r="F160" s="223"/>
      <c r="G160" s="223"/>
      <c r="H160" s="223"/>
      <c r="I160" s="223"/>
      <c r="J160" s="223"/>
      <c r="K160" s="223"/>
      <c r="L160" s="223"/>
      <c r="M160" s="223"/>
      <c r="N160" s="224"/>
      <c r="O160" s="69"/>
      <c r="P160" s="69"/>
      <c r="Q160" s="69"/>
      <c r="R160" s="69"/>
      <c r="S160" s="69"/>
      <c r="T160" s="69"/>
      <c r="U160" s="198"/>
      <c r="V160" s="69"/>
      <c r="W160" s="198"/>
      <c r="X160" s="198"/>
      <c r="Y160" s="199"/>
      <c r="Z160" s="198"/>
      <c r="AA160" s="69"/>
      <c r="AB160" s="69"/>
      <c r="AC160" s="198"/>
      <c r="AD160" s="198"/>
      <c r="AE160" s="198"/>
      <c r="AF160" s="198"/>
      <c r="AG160" s="198"/>
      <c r="AH160" s="198"/>
      <c r="AI160" s="198"/>
      <c r="AJ160" s="198"/>
      <c r="AK160" s="198"/>
      <c r="AL160" s="198"/>
      <c r="AM160" s="198"/>
      <c r="AN160" s="1"/>
      <c r="AO160" s="1"/>
      <c r="AP160" s="1"/>
      <c r="AQ160" s="1"/>
      <c r="AR160" s="1"/>
      <c r="AT160" s="3"/>
      <c r="AU160" s="3"/>
      <c r="AV160" s="3"/>
      <c r="AW160" s="3"/>
    </row>
    <row r="161" spans="1:49" ht="24" customHeight="1">
      <c r="A161" s="188">
        <v>24</v>
      </c>
      <c r="B161" s="230"/>
      <c r="C161" s="221"/>
      <c r="D161" s="222"/>
      <c r="E161" s="223"/>
      <c r="F161" s="223"/>
      <c r="G161" s="223"/>
      <c r="H161" s="223"/>
      <c r="I161" s="223"/>
      <c r="J161" s="223"/>
      <c r="K161" s="223"/>
      <c r="L161" s="223"/>
      <c r="M161" s="223"/>
      <c r="N161" s="224"/>
      <c r="O161" s="69"/>
      <c r="P161" s="69"/>
      <c r="Q161" s="69"/>
      <c r="R161" s="69"/>
      <c r="S161" s="69"/>
      <c r="T161" s="69"/>
      <c r="U161" s="198"/>
      <c r="V161" s="69"/>
      <c r="W161" s="198"/>
      <c r="X161" s="198"/>
      <c r="Y161" s="199"/>
      <c r="Z161" s="198"/>
      <c r="AA161" s="69"/>
      <c r="AB161" s="69"/>
      <c r="AC161" s="198"/>
      <c r="AD161" s="198"/>
      <c r="AE161" s="198"/>
      <c r="AF161" s="198"/>
      <c r="AG161" s="198"/>
      <c r="AH161" s="198"/>
      <c r="AI161" s="198"/>
      <c r="AJ161" s="198"/>
      <c r="AK161" s="198"/>
      <c r="AL161" s="198"/>
      <c r="AM161" s="198"/>
      <c r="AN161" s="1"/>
      <c r="AO161" s="1"/>
      <c r="AP161" s="1"/>
      <c r="AQ161" s="1"/>
      <c r="AR161" s="1"/>
      <c r="AT161" s="3"/>
      <c r="AU161" s="3"/>
      <c r="AV161" s="3"/>
      <c r="AW161" s="3"/>
    </row>
    <row r="162" spans="1:49" ht="24" customHeight="1" thickBot="1">
      <c r="A162" s="188">
        <v>25</v>
      </c>
      <c r="B162" s="231"/>
      <c r="C162" s="232"/>
      <c r="D162" s="233"/>
      <c r="E162" s="234"/>
      <c r="F162" s="234"/>
      <c r="G162" s="234"/>
      <c r="H162" s="234"/>
      <c r="I162" s="234"/>
      <c r="J162" s="234"/>
      <c r="K162" s="234"/>
      <c r="L162" s="234"/>
      <c r="M162" s="234"/>
      <c r="N162" s="235"/>
      <c r="O162" s="69"/>
      <c r="P162" s="69"/>
      <c r="Q162" s="69"/>
      <c r="R162" s="69"/>
      <c r="S162" s="69"/>
      <c r="T162" s="69"/>
      <c r="U162" s="198"/>
      <c r="V162" s="69"/>
      <c r="W162" s="198"/>
      <c r="X162" s="198"/>
      <c r="Y162" s="199"/>
      <c r="Z162" s="198"/>
      <c r="AA162" s="69"/>
      <c r="AB162" s="69"/>
      <c r="AC162" s="198"/>
      <c r="AD162" s="198"/>
      <c r="AE162" s="198"/>
      <c r="AF162" s="198"/>
      <c r="AG162" s="198"/>
      <c r="AH162" s="198"/>
      <c r="AI162" s="198"/>
      <c r="AJ162" s="198"/>
      <c r="AK162" s="198"/>
      <c r="AL162" s="198"/>
      <c r="AM162" s="198"/>
      <c r="AN162" s="1"/>
      <c r="AO162" s="1"/>
      <c r="AP162" s="1"/>
      <c r="AQ162" s="1"/>
      <c r="AR162" s="1"/>
      <c r="AT162" s="3"/>
      <c r="AU162" s="3"/>
      <c r="AV162" s="3"/>
      <c r="AW162" s="3"/>
    </row>
    <row r="163" spans="1:49" ht="24" customHeight="1" thickBot="1">
      <c r="A163" s="191"/>
      <c r="B163" s="76"/>
      <c r="C163" s="327" t="s">
        <v>217</v>
      </c>
      <c r="D163" s="327"/>
      <c r="E163" s="327"/>
      <c r="F163" s="76"/>
      <c r="G163" s="76"/>
      <c r="H163" s="76"/>
      <c r="I163" s="76"/>
      <c r="J163" s="76"/>
      <c r="K163" s="76"/>
      <c r="L163" s="76"/>
      <c r="M163" s="76"/>
      <c r="N163" s="76"/>
      <c r="O163" s="69"/>
      <c r="P163" s="69"/>
      <c r="Q163" s="69"/>
      <c r="R163" s="69"/>
      <c r="S163" s="69"/>
      <c r="T163" s="69"/>
      <c r="U163" s="198"/>
      <c r="V163" s="69"/>
      <c r="W163" s="198"/>
      <c r="X163" s="198"/>
      <c r="Y163" s="199"/>
      <c r="Z163" s="198"/>
      <c r="AA163" s="69"/>
      <c r="AB163" s="69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"/>
      <c r="AO163" s="1"/>
      <c r="AP163" s="1"/>
      <c r="AQ163" s="1"/>
      <c r="AR163" s="1"/>
      <c r="AT163" s="3"/>
      <c r="AU163" s="3"/>
      <c r="AV163" s="3"/>
      <c r="AW163" s="3"/>
    </row>
    <row r="164" spans="1:49" ht="24" customHeight="1">
      <c r="A164" s="192" t="s">
        <v>48</v>
      </c>
      <c r="B164" s="236"/>
      <c r="C164" s="236"/>
      <c r="D164" s="236"/>
      <c r="E164" s="236"/>
      <c r="F164" s="237"/>
      <c r="G164" s="567" t="s">
        <v>49</v>
      </c>
      <c r="H164" s="568"/>
      <c r="I164" s="568"/>
      <c r="J164" s="568"/>
      <c r="K164" s="568"/>
      <c r="L164" s="568"/>
      <c r="M164" s="568"/>
      <c r="N164" s="569"/>
      <c r="O164" s="69"/>
      <c r="P164" s="69"/>
      <c r="Q164" s="69"/>
      <c r="R164" s="69"/>
      <c r="S164" s="69"/>
      <c r="T164" s="69"/>
      <c r="U164" s="198"/>
      <c r="V164" s="69"/>
      <c r="W164" s="198"/>
      <c r="X164" s="198"/>
      <c r="Y164" s="199"/>
      <c r="Z164" s="198"/>
      <c r="AA164" s="69"/>
      <c r="AB164" s="69"/>
      <c r="AC164" s="198"/>
      <c r="AD164" s="198"/>
      <c r="AE164" s="198"/>
      <c r="AF164" s="198"/>
      <c r="AG164" s="198"/>
      <c r="AH164" s="198"/>
      <c r="AI164" s="198"/>
      <c r="AJ164" s="198"/>
      <c r="AK164" s="198"/>
      <c r="AL164" s="198"/>
      <c r="AM164" s="198"/>
      <c r="AN164" s="1"/>
      <c r="AO164" s="1"/>
      <c r="AP164" s="1"/>
      <c r="AQ164" s="1"/>
      <c r="AR164" s="1"/>
      <c r="AT164" s="3"/>
      <c r="AU164" s="3"/>
      <c r="AV164" s="3"/>
      <c r="AW164" s="3"/>
    </row>
    <row r="165" spans="1:49" ht="24" customHeight="1">
      <c r="A165" s="193" t="s">
        <v>51</v>
      </c>
      <c r="B165" s="240" t="s">
        <v>21</v>
      </c>
      <c r="C165" s="241" t="s">
        <v>22</v>
      </c>
      <c r="D165" s="241" t="s">
        <v>23</v>
      </c>
      <c r="E165" s="242" t="s">
        <v>52</v>
      </c>
      <c r="F165" s="243"/>
      <c r="G165" s="244" t="s">
        <v>51</v>
      </c>
      <c r="H165" s="240" t="s">
        <v>53</v>
      </c>
      <c r="I165" s="544" t="s">
        <v>22</v>
      </c>
      <c r="J165" s="545"/>
      <c r="K165" s="546"/>
      <c r="L165" s="547" t="s">
        <v>23</v>
      </c>
      <c r="M165" s="548"/>
      <c r="N165" s="245" t="s">
        <v>52</v>
      </c>
      <c r="O165" s="69"/>
      <c r="P165" s="69"/>
      <c r="Q165" s="69"/>
      <c r="R165" s="69"/>
      <c r="S165" s="69"/>
      <c r="T165" s="69"/>
      <c r="U165" s="198"/>
      <c r="V165" s="69"/>
      <c r="W165" s="198"/>
      <c r="X165" s="198"/>
      <c r="Y165" s="199"/>
      <c r="Z165" s="198"/>
      <c r="AA165" s="69"/>
      <c r="AB165" s="69"/>
      <c r="AC165" s="198"/>
      <c r="AD165" s="198"/>
      <c r="AE165" s="198"/>
      <c r="AF165" s="198"/>
      <c r="AG165" s="198"/>
      <c r="AH165" s="198"/>
      <c r="AI165" s="198"/>
      <c r="AJ165" s="198"/>
      <c r="AK165" s="198"/>
      <c r="AL165" s="198"/>
      <c r="AM165" s="198"/>
      <c r="AN165" s="1"/>
      <c r="AO165" s="1"/>
      <c r="AP165" s="1"/>
      <c r="AQ165" s="1"/>
      <c r="AR165" s="1"/>
      <c r="AT165" s="3"/>
      <c r="AU165" s="3"/>
      <c r="AV165" s="3"/>
      <c r="AW165" s="3"/>
    </row>
    <row r="166" spans="1:49" ht="24" customHeight="1">
      <c r="A166" s="194" t="s">
        <v>54</v>
      </c>
      <c r="B166" s="223"/>
      <c r="C166" s="223"/>
      <c r="D166" s="223"/>
      <c r="E166" s="196"/>
      <c r="F166" s="246"/>
      <c r="G166" s="194" t="s">
        <v>54</v>
      </c>
      <c r="H166" s="223"/>
      <c r="I166" s="544"/>
      <c r="J166" s="545"/>
      <c r="K166" s="546"/>
      <c r="L166" s="547"/>
      <c r="M166" s="548"/>
      <c r="N166" s="247"/>
      <c r="O166" s="69"/>
      <c r="P166" s="69"/>
      <c r="Q166" s="69"/>
      <c r="R166" s="69"/>
      <c r="S166" s="69"/>
      <c r="T166" s="69"/>
      <c r="U166" s="198"/>
      <c r="V166" s="69"/>
      <c r="W166" s="198"/>
      <c r="X166" s="198"/>
      <c r="Y166" s="199"/>
      <c r="Z166" s="198"/>
      <c r="AA166" s="69"/>
      <c r="AB166" s="69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"/>
      <c r="AO166" s="1"/>
      <c r="AP166" s="1"/>
      <c r="AQ166" s="1"/>
      <c r="AR166" s="1"/>
      <c r="AT166" s="3"/>
      <c r="AU166" s="3"/>
      <c r="AV166" s="3"/>
      <c r="AW166" s="3"/>
    </row>
    <row r="167" spans="1:49" ht="24" customHeight="1">
      <c r="A167" s="194" t="s">
        <v>57</v>
      </c>
      <c r="B167" s="223"/>
      <c r="C167" s="223"/>
      <c r="D167" s="223"/>
      <c r="E167" s="196"/>
      <c r="F167" s="246"/>
      <c r="G167" s="194" t="s">
        <v>57</v>
      </c>
      <c r="H167" s="223"/>
      <c r="I167" s="544"/>
      <c r="J167" s="545"/>
      <c r="K167" s="546"/>
      <c r="L167" s="547"/>
      <c r="M167" s="548"/>
      <c r="N167" s="247"/>
      <c r="O167" s="69"/>
      <c r="P167" s="69"/>
      <c r="Q167" s="69"/>
      <c r="R167" s="69"/>
      <c r="S167" s="69"/>
      <c r="T167" s="69"/>
      <c r="U167" s="198"/>
      <c r="V167" s="69"/>
      <c r="W167" s="198"/>
      <c r="X167" s="198"/>
      <c r="Y167" s="199"/>
      <c r="Z167" s="198"/>
      <c r="AA167" s="69"/>
      <c r="AB167" s="69"/>
      <c r="AC167" s="198"/>
      <c r="AD167" s="198"/>
      <c r="AE167" s="198"/>
      <c r="AF167" s="198"/>
      <c r="AG167" s="198"/>
      <c r="AH167" s="198"/>
      <c r="AI167" s="198"/>
      <c r="AJ167" s="198"/>
      <c r="AK167" s="198"/>
      <c r="AL167" s="198"/>
      <c r="AM167" s="198"/>
      <c r="AN167" s="1"/>
      <c r="AO167" s="1"/>
      <c r="AP167" s="1"/>
      <c r="AQ167" s="1"/>
      <c r="AR167" s="1"/>
      <c r="AT167" s="3"/>
      <c r="AU167" s="3"/>
      <c r="AV167" s="3"/>
      <c r="AW167" s="3"/>
    </row>
    <row r="168" spans="1:49" ht="24" customHeight="1">
      <c r="A168" s="194" t="s">
        <v>59</v>
      </c>
      <c r="B168" s="223"/>
      <c r="C168" s="223"/>
      <c r="D168" s="223"/>
      <c r="E168" s="196"/>
      <c r="F168" s="246"/>
      <c r="G168" s="194" t="s">
        <v>59</v>
      </c>
      <c r="H168" s="223"/>
      <c r="I168" s="544"/>
      <c r="J168" s="545"/>
      <c r="K168" s="546"/>
      <c r="L168" s="547"/>
      <c r="M168" s="548"/>
      <c r="N168" s="247"/>
      <c r="O168" s="69"/>
      <c r="P168" s="69"/>
      <c r="Q168" s="69"/>
      <c r="R168" s="69"/>
      <c r="S168" s="69"/>
      <c r="T168" s="69"/>
      <c r="U168" s="198"/>
      <c r="V168" s="69"/>
      <c r="W168" s="198"/>
      <c r="X168" s="198"/>
      <c r="Y168" s="199"/>
      <c r="Z168" s="198"/>
      <c r="AA168" s="69"/>
      <c r="AB168" s="69"/>
      <c r="AC168" s="198"/>
      <c r="AD168" s="198"/>
      <c r="AE168" s="198"/>
      <c r="AF168" s="198"/>
      <c r="AG168" s="198"/>
      <c r="AH168" s="198"/>
      <c r="AI168" s="198"/>
      <c r="AJ168" s="198"/>
      <c r="AK168" s="198"/>
      <c r="AL168" s="198"/>
      <c r="AM168" s="198"/>
      <c r="AN168" s="1"/>
      <c r="AO168" s="1"/>
      <c r="AP168" s="1"/>
      <c r="AQ168" s="1"/>
      <c r="AR168" s="1"/>
      <c r="AT168" s="3"/>
      <c r="AU168" s="3"/>
      <c r="AV168" s="3"/>
      <c r="AW168" s="3"/>
    </row>
    <row r="169" spans="1:49" ht="24" customHeight="1">
      <c r="A169" s="194" t="s">
        <v>61</v>
      </c>
      <c r="B169" s="223"/>
      <c r="C169" s="223"/>
      <c r="D169" s="223"/>
      <c r="E169" s="196"/>
      <c r="F169" s="246"/>
      <c r="G169" s="194" t="s">
        <v>61</v>
      </c>
      <c r="H169" s="223"/>
      <c r="I169" s="544"/>
      <c r="J169" s="545"/>
      <c r="K169" s="546"/>
      <c r="L169" s="547"/>
      <c r="M169" s="548"/>
      <c r="N169" s="247"/>
      <c r="O169" s="69"/>
      <c r="P169" s="69"/>
      <c r="Q169" s="69"/>
      <c r="R169" s="69"/>
      <c r="S169" s="69"/>
      <c r="T169" s="69"/>
      <c r="U169" s="198"/>
      <c r="V169" s="69"/>
      <c r="W169" s="198"/>
      <c r="X169" s="198"/>
      <c r="Y169" s="199"/>
      <c r="Z169" s="198"/>
      <c r="AA169" s="69"/>
      <c r="AB169" s="69"/>
      <c r="AC169" s="198"/>
      <c r="AD169" s="198"/>
      <c r="AE169" s="198"/>
      <c r="AF169" s="198"/>
      <c r="AG169" s="198"/>
      <c r="AH169" s="198"/>
      <c r="AI169" s="198"/>
      <c r="AJ169" s="198"/>
      <c r="AK169" s="198"/>
      <c r="AL169" s="198"/>
      <c r="AM169" s="198"/>
      <c r="AN169" s="1"/>
      <c r="AO169" s="1"/>
      <c r="AP169" s="1"/>
      <c r="AQ169" s="1"/>
      <c r="AR169" s="1"/>
      <c r="AT169" s="3"/>
      <c r="AU169" s="3"/>
      <c r="AV169" s="3"/>
      <c r="AW169" s="3"/>
    </row>
    <row r="170" spans="1:49" ht="24" customHeight="1">
      <c r="A170" s="194" t="s">
        <v>62</v>
      </c>
      <c r="B170" s="223"/>
      <c r="C170" s="223"/>
      <c r="D170" s="223"/>
      <c r="E170" s="196"/>
      <c r="F170" s="246"/>
      <c r="G170" s="194" t="s">
        <v>62</v>
      </c>
      <c r="H170" s="223"/>
      <c r="I170" s="544"/>
      <c r="J170" s="545"/>
      <c r="K170" s="546"/>
      <c r="L170" s="547"/>
      <c r="M170" s="548"/>
      <c r="N170" s="247"/>
      <c r="O170" s="69"/>
      <c r="P170" s="69"/>
      <c r="Q170" s="69"/>
      <c r="R170" s="69"/>
      <c r="S170" s="69"/>
      <c r="T170" s="69"/>
      <c r="U170" s="198"/>
      <c r="V170" s="69"/>
      <c r="W170" s="198"/>
      <c r="X170" s="198"/>
      <c r="Y170" s="199"/>
      <c r="Z170" s="198"/>
      <c r="AA170" s="69"/>
      <c r="AB170" s="69"/>
      <c r="AC170" s="198"/>
      <c r="AD170" s="198"/>
      <c r="AE170" s="198"/>
      <c r="AF170" s="198"/>
      <c r="AG170" s="198"/>
      <c r="AH170" s="198"/>
      <c r="AI170" s="198"/>
      <c r="AJ170" s="198"/>
      <c r="AK170" s="198"/>
      <c r="AL170" s="198"/>
      <c r="AM170" s="198"/>
      <c r="AN170" s="1"/>
      <c r="AO170" s="1"/>
      <c r="AP170" s="1"/>
      <c r="AQ170" s="1"/>
      <c r="AR170" s="1"/>
      <c r="AT170" s="3"/>
      <c r="AU170" s="3"/>
      <c r="AV170" s="3"/>
      <c r="AW170" s="3"/>
    </row>
    <row r="171" spans="1:49" ht="24" customHeight="1">
      <c r="A171" s="194" t="s">
        <v>63</v>
      </c>
      <c r="B171" s="223"/>
      <c r="C171" s="223"/>
      <c r="D171" s="223"/>
      <c r="E171" s="196"/>
      <c r="F171" s="246"/>
      <c r="G171" s="194" t="s">
        <v>63</v>
      </c>
      <c r="H171" s="223"/>
      <c r="I171" s="544"/>
      <c r="J171" s="545"/>
      <c r="K171" s="546"/>
      <c r="L171" s="547"/>
      <c r="M171" s="548"/>
      <c r="N171" s="247"/>
      <c r="O171" s="69"/>
      <c r="P171" s="69"/>
      <c r="Q171" s="69"/>
      <c r="R171" s="69"/>
      <c r="S171" s="69"/>
      <c r="T171" s="69"/>
      <c r="U171" s="198"/>
      <c r="V171" s="69"/>
      <c r="W171" s="198"/>
      <c r="X171" s="198"/>
      <c r="Y171" s="199"/>
      <c r="Z171" s="198"/>
      <c r="AA171" s="69"/>
      <c r="AB171" s="69"/>
      <c r="AC171" s="198"/>
      <c r="AD171" s="198"/>
      <c r="AE171" s="198"/>
      <c r="AF171" s="198"/>
      <c r="AG171" s="198"/>
      <c r="AH171" s="198"/>
      <c r="AI171" s="198"/>
      <c r="AJ171" s="198"/>
      <c r="AK171" s="198"/>
      <c r="AL171" s="198"/>
      <c r="AM171" s="198"/>
      <c r="AN171" s="1"/>
      <c r="AO171" s="1"/>
      <c r="AP171" s="1"/>
      <c r="AQ171" s="1"/>
      <c r="AR171" s="1"/>
      <c r="AT171" s="3"/>
      <c r="AU171" s="3"/>
      <c r="AV171" s="3"/>
      <c r="AW171" s="3"/>
    </row>
    <row r="172" spans="1:49" ht="24" customHeight="1" thickBot="1">
      <c r="A172" s="195" t="s">
        <v>64</v>
      </c>
      <c r="B172" s="234"/>
      <c r="C172" s="234"/>
      <c r="D172" s="234"/>
      <c r="E172" s="249"/>
      <c r="F172" s="246"/>
      <c r="G172" s="195" t="s">
        <v>64</v>
      </c>
      <c r="H172" s="234"/>
      <c r="I172" s="549"/>
      <c r="J172" s="550"/>
      <c r="K172" s="551"/>
      <c r="L172" s="552"/>
      <c r="M172" s="553"/>
      <c r="N172" s="250"/>
      <c r="O172" s="69"/>
      <c r="P172" s="69"/>
      <c r="Q172" s="69"/>
      <c r="R172" s="69"/>
      <c r="S172" s="69"/>
      <c r="T172" s="69"/>
      <c r="U172" s="198"/>
      <c r="V172" s="69"/>
      <c r="W172" s="198"/>
      <c r="X172" s="198"/>
      <c r="Y172" s="199"/>
      <c r="Z172" s="198"/>
      <c r="AA172" s="69"/>
      <c r="AB172" s="69"/>
      <c r="AC172" s="198"/>
      <c r="AD172" s="198"/>
      <c r="AE172" s="198"/>
      <c r="AF172" s="198"/>
      <c r="AG172" s="198"/>
      <c r="AH172" s="198"/>
      <c r="AI172" s="198"/>
      <c r="AJ172" s="198"/>
      <c r="AK172" s="198"/>
      <c r="AL172" s="198"/>
      <c r="AM172" s="198"/>
      <c r="AN172" s="1"/>
      <c r="AO172" s="1"/>
      <c r="AP172" s="1"/>
      <c r="AQ172" s="1"/>
      <c r="AR172" s="1"/>
      <c r="AT172" s="3"/>
      <c r="AU172" s="3"/>
      <c r="AV172" s="3"/>
      <c r="AW172" s="3"/>
    </row>
    <row r="173" spans="1:49" ht="24" customHeight="1">
      <c r="A173" s="69"/>
      <c r="B173" s="69"/>
      <c r="C173" s="69"/>
      <c r="D173" s="69"/>
      <c r="E173" s="69"/>
      <c r="F173" s="76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198"/>
      <c r="V173" s="69"/>
      <c r="W173" s="198"/>
      <c r="X173" s="198"/>
      <c r="Y173" s="199"/>
      <c r="Z173" s="198"/>
      <c r="AA173" s="69"/>
      <c r="AB173" s="69"/>
      <c r="AC173" s="198"/>
      <c r="AD173" s="198"/>
      <c r="AE173" s="198"/>
      <c r="AF173" s="198"/>
      <c r="AG173" s="198"/>
      <c r="AH173" s="198"/>
      <c r="AI173" s="198"/>
      <c r="AJ173" s="198"/>
      <c r="AK173" s="198"/>
      <c r="AL173" s="198"/>
      <c r="AM173" s="198"/>
      <c r="AN173" s="1"/>
      <c r="AO173" s="1"/>
      <c r="AP173" s="1"/>
      <c r="AQ173" s="1"/>
      <c r="AR173" s="1"/>
      <c r="AT173" s="3"/>
      <c r="AU173" s="3"/>
      <c r="AV173" s="3"/>
      <c r="AW173" s="3"/>
    </row>
    <row r="174" spans="1:49" ht="24" customHeight="1">
      <c r="A174" s="196" t="s">
        <v>66</v>
      </c>
      <c r="B174" s="252"/>
      <c r="C174" s="196" t="s">
        <v>67</v>
      </c>
      <c r="D174" s="253"/>
      <c r="E174" s="253"/>
      <c r="F174" s="253"/>
      <c r="G174" s="253"/>
      <c r="H174" s="254"/>
      <c r="I174" s="223" t="s">
        <v>68</v>
      </c>
      <c r="J174" s="196" t="s">
        <v>69</v>
      </c>
      <c r="K174" s="252"/>
      <c r="L174" s="253"/>
      <c r="M174" s="253"/>
      <c r="N174" s="254"/>
      <c r="O174" s="69"/>
      <c r="P174" s="69"/>
      <c r="Q174" s="69"/>
      <c r="R174" s="69"/>
      <c r="S174" s="69"/>
      <c r="T174" s="69"/>
      <c r="U174" s="198"/>
      <c r="V174" s="69"/>
      <c r="W174" s="198"/>
      <c r="X174" s="198"/>
      <c r="Y174" s="199"/>
      <c r="Z174" s="198"/>
      <c r="AA174" s="69"/>
      <c r="AB174" s="69"/>
      <c r="AC174" s="198"/>
      <c r="AD174" s="198"/>
      <c r="AE174" s="198"/>
      <c r="AF174" s="198"/>
      <c r="AG174" s="198"/>
      <c r="AH174" s="198"/>
      <c r="AI174" s="198"/>
      <c r="AJ174" s="198"/>
      <c r="AK174" s="198"/>
      <c r="AL174" s="198"/>
      <c r="AM174" s="198"/>
      <c r="AN174" s="1"/>
      <c r="AO174" s="1"/>
      <c r="AP174" s="1"/>
      <c r="AQ174" s="1"/>
      <c r="AR174" s="1"/>
      <c r="AT174" s="3"/>
      <c r="AU174" s="3"/>
      <c r="AV174" s="3"/>
      <c r="AW174" s="3"/>
    </row>
    <row r="175" spans="1:49" ht="24" customHeight="1">
      <c r="A175" s="197"/>
      <c r="B175" s="259"/>
      <c r="C175" s="260"/>
      <c r="D175" s="261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69"/>
      <c r="P175" s="69"/>
      <c r="Q175" s="69"/>
      <c r="R175" s="69"/>
      <c r="S175" s="69"/>
      <c r="T175" s="69"/>
      <c r="U175" s="198"/>
      <c r="V175" s="69"/>
      <c r="W175" s="198"/>
      <c r="X175" s="198"/>
      <c r="Y175" s="199"/>
      <c r="Z175" s="198"/>
      <c r="AA175" s="69"/>
      <c r="AB175" s="69"/>
      <c r="AC175" s="198"/>
      <c r="AD175" s="198"/>
      <c r="AE175" s="198"/>
      <c r="AF175" s="198"/>
      <c r="AG175" s="198"/>
      <c r="AH175" s="198"/>
      <c r="AI175" s="198"/>
      <c r="AJ175" s="198"/>
      <c r="AK175" s="198"/>
      <c r="AL175" s="198"/>
      <c r="AM175" s="198"/>
      <c r="AN175" s="1"/>
      <c r="AO175" s="1"/>
      <c r="AP175" s="1"/>
      <c r="AQ175" s="1"/>
      <c r="AR175" s="1"/>
      <c r="AT175" s="3"/>
      <c r="AU175" s="3"/>
      <c r="AV175" s="3"/>
      <c r="AW175" s="3"/>
    </row>
    <row r="176" spans="1:49" ht="24" customHeight="1">
      <c r="A176" s="197"/>
      <c r="B176" s="259"/>
      <c r="C176" s="260"/>
      <c r="D176" s="261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69"/>
      <c r="P176" s="69"/>
      <c r="Q176" s="69"/>
      <c r="R176" s="69"/>
      <c r="S176" s="69"/>
      <c r="T176" s="69"/>
      <c r="U176" s="198"/>
      <c r="V176" s="69"/>
      <c r="W176" s="198"/>
      <c r="X176" s="198"/>
      <c r="Y176" s="199"/>
      <c r="Z176" s="198"/>
      <c r="AA176" s="69"/>
      <c r="AB176" s="69"/>
      <c r="AC176" s="198"/>
      <c r="AD176" s="198"/>
      <c r="AE176" s="198"/>
      <c r="AF176" s="198"/>
      <c r="AG176" s="198"/>
      <c r="AH176" s="198"/>
      <c r="AI176" s="198"/>
      <c r="AJ176" s="198"/>
      <c r="AK176" s="198"/>
      <c r="AL176" s="198"/>
      <c r="AM176" s="198"/>
      <c r="AN176" s="1"/>
      <c r="AO176" s="1"/>
      <c r="AP176" s="1"/>
      <c r="AQ176" s="1"/>
      <c r="AR176" s="1"/>
      <c r="AT176" s="3"/>
      <c r="AU176" s="3"/>
      <c r="AV176" s="3"/>
      <c r="AW176" s="3"/>
    </row>
    <row r="177" spans="1:49" ht="24" customHeight="1">
      <c r="A177" s="69">
        <v>29</v>
      </c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198"/>
      <c r="V177" s="69"/>
      <c r="W177" s="198"/>
      <c r="X177" s="198"/>
      <c r="Y177" s="199"/>
      <c r="Z177" s="198"/>
      <c r="AA177" s="69"/>
      <c r="AB177" s="69"/>
      <c r="AC177" s="198"/>
      <c r="AD177" s="198"/>
      <c r="AE177" s="198"/>
      <c r="AF177" s="198"/>
      <c r="AG177" s="198"/>
      <c r="AH177" s="198"/>
      <c r="AI177" s="198"/>
      <c r="AJ177" s="198"/>
      <c r="AK177" s="198"/>
      <c r="AL177" s="198"/>
      <c r="AM177" s="198"/>
      <c r="AN177" s="1"/>
      <c r="AO177" s="1"/>
      <c r="AP177" s="1"/>
      <c r="AQ177" s="1"/>
      <c r="AR177" s="1"/>
      <c r="AT177" s="3"/>
      <c r="AU177" s="3"/>
      <c r="AV177" s="3"/>
      <c r="AW177" s="3"/>
    </row>
    <row r="178" spans="1:49" ht="24" customHeight="1">
      <c r="A178" s="184" t="s">
        <v>0</v>
      </c>
      <c r="B178" s="201"/>
      <c r="C178" s="202"/>
      <c r="D178" s="203" t="s">
        <v>1</v>
      </c>
      <c r="E178" s="204">
        <f>VLOOKUP($A$177,$V$34:$AQ$38,4)</f>
        <v>13.05</v>
      </c>
      <c r="F178" s="205"/>
      <c r="G178" s="206" t="s">
        <v>2</v>
      </c>
      <c r="H178" s="201" t="str">
        <f>Teamsetup!$B$19</f>
        <v>-</v>
      </c>
      <c r="I178" s="201"/>
      <c r="J178" s="202"/>
      <c r="K178" s="207" t="s">
        <v>3</v>
      </c>
      <c r="L178" s="208"/>
      <c r="M178" s="208"/>
      <c r="N178" s="209"/>
      <c r="O178" s="69"/>
      <c r="P178" s="69"/>
      <c r="Q178" s="69"/>
      <c r="R178" s="69"/>
      <c r="S178" s="69"/>
      <c r="T178" s="69"/>
      <c r="U178" s="198"/>
      <c r="V178" s="69"/>
      <c r="W178" s="198"/>
      <c r="X178" s="198"/>
      <c r="Y178" s="199"/>
      <c r="Z178" s="198"/>
      <c r="AA178" s="69"/>
      <c r="AB178" s="69"/>
      <c r="AC178" s="198"/>
      <c r="AD178" s="198"/>
      <c r="AE178" s="198"/>
      <c r="AF178" s="198"/>
      <c r="AG178" s="198"/>
      <c r="AH178" s="198"/>
      <c r="AI178" s="198"/>
      <c r="AJ178" s="198"/>
      <c r="AK178" s="198"/>
      <c r="AL178" s="198"/>
      <c r="AM178" s="198"/>
      <c r="AN178" s="1"/>
      <c r="AO178" s="1"/>
      <c r="AP178" s="1"/>
      <c r="AQ178" s="1"/>
      <c r="AR178" s="1"/>
      <c r="AT178" s="3"/>
      <c r="AU178" s="3"/>
      <c r="AV178" s="3"/>
      <c r="AW178" s="3"/>
    </row>
    <row r="179" spans="1:49" ht="24" customHeight="1" thickBot="1">
      <c r="A179" s="185" t="s">
        <v>4</v>
      </c>
      <c r="B179" s="315"/>
      <c r="C179" s="211" t="str">
        <f>VLOOKUP($A$177,$V$34:$AQ$38,2)</f>
        <v>Javelin</v>
      </c>
      <c r="D179" s="212" t="str">
        <f>VLOOKUP($A$177,$V$34:$AV$39,25)</f>
        <v>Under 17 Women</v>
      </c>
      <c r="E179" s="205"/>
      <c r="F179" s="205" t="s">
        <v>5</v>
      </c>
      <c r="G179" s="565" t="str">
        <f>Teamsetup!$D$19</f>
        <v>-</v>
      </c>
      <c r="H179" s="566"/>
      <c r="I179" s="205"/>
      <c r="J179" s="213" t="s">
        <v>6</v>
      </c>
      <c r="K179" s="214"/>
      <c r="L179" s="215"/>
      <c r="M179" s="554" t="str">
        <f>IF(Teamsetup!$C$13=6,VLOOKUP($A$177,$V$33:$AV$50,6),IF(Teamsetup!$C$13&lt;&gt;6,VLOOKUP($A$177,$V$33:$AV$50,7)))</f>
        <v>-</v>
      </c>
      <c r="N179" s="555" t="str">
        <f>IF($Q$6=6,VLOOKUP($A$1,$V$4:$AR$46,6),IF($Q$6&lt;&gt;6,VLOOKUP($A$1,$V$4:$AR$46,7)))</f>
        <v>-</v>
      </c>
      <c r="O179" s="69"/>
      <c r="P179" s="69"/>
      <c r="Q179" s="69"/>
      <c r="R179" s="69"/>
      <c r="S179" s="69"/>
      <c r="T179" s="69"/>
      <c r="U179" s="198"/>
      <c r="V179" s="69"/>
      <c r="W179" s="198"/>
      <c r="X179" s="198"/>
      <c r="Y179" s="199"/>
      <c r="Z179" s="198"/>
      <c r="AA179" s="69"/>
      <c r="AB179" s="69"/>
      <c r="AC179" s="198"/>
      <c r="AD179" s="198"/>
      <c r="AE179" s="198"/>
      <c r="AF179" s="198"/>
      <c r="AG179" s="198"/>
      <c r="AH179" s="198"/>
      <c r="AI179" s="198"/>
      <c r="AJ179" s="198"/>
      <c r="AK179" s="198"/>
      <c r="AL179" s="198"/>
      <c r="AM179" s="198"/>
      <c r="AN179" s="1"/>
      <c r="AO179" s="1"/>
      <c r="AP179" s="1"/>
      <c r="AQ179" s="1"/>
      <c r="AR179" s="1"/>
      <c r="AT179" s="3"/>
      <c r="AU179" s="3"/>
      <c r="AV179" s="3"/>
      <c r="AW179" s="3"/>
    </row>
    <row r="180" spans="1:49" ht="24" customHeight="1">
      <c r="A180" s="186"/>
      <c r="B180" s="216"/>
      <c r="C180" s="217" t="s">
        <v>11</v>
      </c>
      <c r="D180" s="354" t="str">
        <f>VLOOKUP($A$177,$V$34:$AV$38,27)</f>
        <v>500g</v>
      </c>
      <c r="E180" s="556" t="s">
        <v>12</v>
      </c>
      <c r="F180" s="557"/>
      <c r="G180" s="556" t="s">
        <v>13</v>
      </c>
      <c r="H180" s="557"/>
      <c r="I180" s="556" t="s">
        <v>14</v>
      </c>
      <c r="J180" s="557"/>
      <c r="K180" s="558" t="s">
        <v>15</v>
      </c>
      <c r="L180" s="559"/>
      <c r="M180" s="582" t="s">
        <v>16</v>
      </c>
      <c r="N180" s="542" t="s">
        <v>17</v>
      </c>
      <c r="O180" s="69"/>
      <c r="P180" s="69"/>
      <c r="Q180" s="69"/>
      <c r="R180" s="69"/>
      <c r="S180" s="69"/>
      <c r="T180" s="69"/>
      <c r="U180" s="198"/>
      <c r="V180" s="69"/>
      <c r="W180" s="198"/>
      <c r="X180" s="198"/>
      <c r="Y180" s="199"/>
      <c r="Z180" s="198"/>
      <c r="AA180" s="69"/>
      <c r="AB180" s="69"/>
      <c r="AC180" s="198"/>
      <c r="AD180" s="198"/>
      <c r="AE180" s="198"/>
      <c r="AF180" s="198"/>
      <c r="AG180" s="198"/>
      <c r="AH180" s="198"/>
      <c r="AI180" s="198"/>
      <c r="AJ180" s="198"/>
      <c r="AK180" s="198"/>
      <c r="AL180" s="198"/>
      <c r="AM180" s="198"/>
      <c r="AN180" s="1"/>
      <c r="AO180" s="1"/>
      <c r="AP180" s="1"/>
      <c r="AQ180" s="1"/>
      <c r="AR180" s="1"/>
      <c r="AT180" s="3"/>
      <c r="AU180" s="3"/>
      <c r="AV180" s="3"/>
      <c r="AW180" s="3"/>
    </row>
    <row r="181" spans="1:49" ht="24" customHeight="1">
      <c r="A181" s="187"/>
      <c r="B181" s="219" t="s">
        <v>21</v>
      </c>
      <c r="C181" s="220" t="s">
        <v>22</v>
      </c>
      <c r="D181" s="220" t="s">
        <v>23</v>
      </c>
      <c r="E181" s="562" t="s">
        <v>24</v>
      </c>
      <c r="F181" s="563"/>
      <c r="G181" s="562" t="s">
        <v>24</v>
      </c>
      <c r="H181" s="563"/>
      <c r="I181" s="562" t="s">
        <v>24</v>
      </c>
      <c r="J181" s="563"/>
      <c r="K181" s="562" t="s">
        <v>24</v>
      </c>
      <c r="L181" s="563"/>
      <c r="M181" s="583"/>
      <c r="N181" s="543"/>
      <c r="O181" s="69"/>
      <c r="P181" s="69"/>
      <c r="Q181" s="69"/>
      <c r="R181" s="69"/>
      <c r="S181" s="69"/>
      <c r="T181" s="69"/>
      <c r="U181" s="198"/>
      <c r="V181" s="69"/>
      <c r="W181" s="198"/>
      <c r="X181" s="198"/>
      <c r="Y181" s="199"/>
      <c r="Z181" s="198"/>
      <c r="AA181" s="69"/>
      <c r="AB181" s="69"/>
      <c r="AC181" s="198"/>
      <c r="AD181" s="198"/>
      <c r="AE181" s="198"/>
      <c r="AF181" s="198"/>
      <c r="AG181" s="198"/>
      <c r="AH181" s="198"/>
      <c r="AI181" s="198"/>
      <c r="AJ181" s="198"/>
      <c r="AK181" s="198"/>
      <c r="AL181" s="198"/>
      <c r="AM181" s="198"/>
      <c r="AN181" s="1"/>
      <c r="AO181" s="1"/>
      <c r="AP181" s="1"/>
      <c r="AQ181" s="1"/>
      <c r="AR181" s="1"/>
      <c r="AT181" s="3"/>
      <c r="AU181" s="3"/>
      <c r="AV181" s="3"/>
      <c r="AW181" s="3"/>
    </row>
    <row r="182" spans="1:49" ht="24" customHeight="1">
      <c r="A182" s="188">
        <v>1</v>
      </c>
      <c r="B182" s="205" t="str">
        <f>VLOOKUP($A$177,$V$34:$AR$38,8)</f>
        <v>-</v>
      </c>
      <c r="C182" s="221"/>
      <c r="D182" s="222" t="str">
        <f>VLOOKUP($A$177,$V$34:$AR$38,16)</f>
        <v>-</v>
      </c>
      <c r="E182" s="318"/>
      <c r="F182" s="318"/>
      <c r="G182" s="318"/>
      <c r="H182" s="318"/>
      <c r="I182" s="318"/>
      <c r="J182" s="318"/>
      <c r="K182" s="318"/>
      <c r="L182" s="318"/>
      <c r="M182" s="318"/>
      <c r="N182" s="319"/>
      <c r="O182" s="69"/>
      <c r="P182" s="69"/>
      <c r="Q182" s="69"/>
      <c r="R182" s="69"/>
      <c r="S182" s="69"/>
      <c r="T182" s="69"/>
      <c r="U182" s="198"/>
      <c r="V182" s="69"/>
      <c r="W182" s="198"/>
      <c r="X182" s="198"/>
      <c r="Y182" s="199"/>
      <c r="Z182" s="198"/>
      <c r="AA182" s="69"/>
      <c r="AB182" s="69"/>
      <c r="AC182" s="198"/>
      <c r="AD182" s="198"/>
      <c r="AE182" s="198"/>
      <c r="AF182" s="198"/>
      <c r="AG182" s="198"/>
      <c r="AH182" s="198"/>
      <c r="AI182" s="198"/>
      <c r="AJ182" s="198"/>
      <c r="AK182" s="198"/>
      <c r="AL182" s="198"/>
      <c r="AM182" s="198"/>
      <c r="AN182" s="1"/>
      <c r="AO182" s="1"/>
      <c r="AP182" s="1"/>
      <c r="AQ182" s="1"/>
      <c r="AR182" s="1"/>
      <c r="AT182" s="3"/>
      <c r="AU182" s="3"/>
      <c r="AV182" s="3"/>
      <c r="AW182" s="3"/>
    </row>
    <row r="183" spans="1:49" ht="24" customHeight="1">
      <c r="A183" s="188">
        <v>2</v>
      </c>
      <c r="B183" s="205" t="str">
        <f>VLOOKUP($A$177,$V$34:$AR$38,9)</f>
        <v>-</v>
      </c>
      <c r="C183" s="221"/>
      <c r="D183" s="205" t="str">
        <f>VLOOKUP($A$177,$V$34:$AR$38,17)</f>
        <v>-</v>
      </c>
      <c r="E183" s="318"/>
      <c r="F183" s="318"/>
      <c r="G183" s="318"/>
      <c r="H183" s="318"/>
      <c r="I183" s="318"/>
      <c r="J183" s="318"/>
      <c r="K183" s="318"/>
      <c r="L183" s="318"/>
      <c r="M183" s="318"/>
      <c r="N183" s="319"/>
      <c r="O183" s="69"/>
      <c r="P183" s="69"/>
      <c r="Q183" s="69"/>
      <c r="R183" s="69"/>
      <c r="S183" s="69"/>
      <c r="T183" s="69"/>
      <c r="U183" s="198"/>
      <c r="V183" s="69"/>
      <c r="W183" s="198"/>
      <c r="X183" s="198"/>
      <c r="Y183" s="199"/>
      <c r="Z183" s="198"/>
      <c r="AA183" s="69"/>
      <c r="AB183" s="69"/>
      <c r="AC183" s="198"/>
      <c r="AD183" s="198"/>
      <c r="AE183" s="198"/>
      <c r="AF183" s="198"/>
      <c r="AG183" s="198"/>
      <c r="AH183" s="198"/>
      <c r="AI183" s="198"/>
      <c r="AJ183" s="198"/>
      <c r="AK183" s="198"/>
      <c r="AL183" s="198"/>
      <c r="AM183" s="198"/>
      <c r="AN183" s="1"/>
      <c r="AO183" s="1"/>
      <c r="AP183" s="1"/>
      <c r="AQ183" s="1"/>
      <c r="AR183" s="1"/>
      <c r="AT183" s="3"/>
      <c r="AU183" s="3"/>
      <c r="AV183" s="3"/>
      <c r="AW183" s="3"/>
    </row>
    <row r="184" spans="1:49" ht="24" customHeight="1">
      <c r="A184" s="188">
        <v>3</v>
      </c>
      <c r="B184" s="205" t="str">
        <f>VLOOKUP($A$177,$V$34:$AR$38,10)</f>
        <v>-</v>
      </c>
      <c r="C184" s="221"/>
      <c r="D184" s="205" t="str">
        <f>VLOOKUP($A$177,$V$34:$AR$38,18)</f>
        <v>-</v>
      </c>
      <c r="E184" s="318"/>
      <c r="F184" s="318"/>
      <c r="G184" s="318"/>
      <c r="H184" s="318"/>
      <c r="I184" s="318"/>
      <c r="J184" s="318"/>
      <c r="K184" s="318"/>
      <c r="L184" s="318"/>
      <c r="M184" s="318"/>
      <c r="N184" s="319"/>
      <c r="O184" s="69"/>
      <c r="P184" s="69"/>
      <c r="Q184" s="69"/>
      <c r="R184" s="69"/>
      <c r="S184" s="69"/>
      <c r="T184" s="69"/>
      <c r="U184" s="198"/>
      <c r="V184" s="69"/>
      <c r="W184" s="198"/>
      <c r="X184" s="198"/>
      <c r="Y184" s="199"/>
      <c r="Z184" s="198"/>
      <c r="AA184" s="69"/>
      <c r="AB184" s="69"/>
      <c r="AC184" s="198"/>
      <c r="AD184" s="198"/>
      <c r="AE184" s="198"/>
      <c r="AF184" s="198"/>
      <c r="AG184" s="198"/>
      <c r="AH184" s="198"/>
      <c r="AI184" s="198"/>
      <c r="AJ184" s="198"/>
      <c r="AK184" s="198"/>
      <c r="AL184" s="198"/>
      <c r="AM184" s="198"/>
      <c r="AN184" s="1"/>
      <c r="AO184" s="1"/>
      <c r="AP184" s="1"/>
      <c r="AQ184" s="1"/>
      <c r="AR184" s="1"/>
      <c r="AT184" s="3"/>
      <c r="AU184" s="3"/>
      <c r="AV184" s="3"/>
      <c r="AW184" s="3"/>
    </row>
    <row r="185" spans="1:49" ht="24" customHeight="1">
      <c r="A185" s="188">
        <v>4</v>
      </c>
      <c r="B185" s="205" t="str">
        <f>VLOOKUP($A$177,$V$34:$AR$38,11)</f>
        <v>-</v>
      </c>
      <c r="C185" s="221"/>
      <c r="D185" s="205" t="str">
        <f>VLOOKUP($A$177,$V$34:$AR$38,19)</f>
        <v>-</v>
      </c>
      <c r="E185" s="318"/>
      <c r="F185" s="318"/>
      <c r="G185" s="318"/>
      <c r="H185" s="318"/>
      <c r="I185" s="318"/>
      <c r="J185" s="318"/>
      <c r="K185" s="318"/>
      <c r="L185" s="318"/>
      <c r="M185" s="318"/>
      <c r="N185" s="319"/>
      <c r="O185" s="69"/>
      <c r="P185" s="69"/>
      <c r="Q185" s="69"/>
      <c r="R185" s="69"/>
      <c r="S185" s="69"/>
      <c r="T185" s="69"/>
      <c r="U185" s="198"/>
      <c r="V185" s="69"/>
      <c r="W185" s="198"/>
      <c r="X185" s="198"/>
      <c r="Y185" s="199"/>
      <c r="Z185" s="198"/>
      <c r="AA185" s="69"/>
      <c r="AB185" s="69"/>
      <c r="AC185" s="198"/>
      <c r="AD185" s="198"/>
      <c r="AE185" s="198"/>
      <c r="AF185" s="198"/>
      <c r="AG185" s="198"/>
      <c r="AH185" s="198"/>
      <c r="AI185" s="198"/>
      <c r="AJ185" s="198"/>
      <c r="AK185" s="198"/>
      <c r="AL185" s="198"/>
      <c r="AM185" s="198"/>
      <c r="AN185" s="1"/>
      <c r="AO185" s="1"/>
      <c r="AP185" s="1"/>
      <c r="AQ185" s="1"/>
      <c r="AR185" s="1"/>
      <c r="AT185" s="3"/>
      <c r="AU185" s="3"/>
      <c r="AV185" s="3"/>
      <c r="AW185" s="3"/>
    </row>
    <row r="186" spans="1:49" ht="24" customHeight="1">
      <c r="A186" s="188">
        <v>5</v>
      </c>
      <c r="B186" s="205" t="str">
        <f>VLOOKUP($A$177,$V$34:$AR$38,12)</f>
        <v>-</v>
      </c>
      <c r="C186" s="221"/>
      <c r="D186" s="205" t="str">
        <f>VLOOKUP($A$177,$V$34:$AR$38,20)</f>
        <v>-</v>
      </c>
      <c r="E186" s="318"/>
      <c r="F186" s="318"/>
      <c r="G186" s="318"/>
      <c r="H186" s="318"/>
      <c r="I186" s="318"/>
      <c r="J186" s="318"/>
      <c r="K186" s="318"/>
      <c r="L186" s="318"/>
      <c r="M186" s="318"/>
      <c r="N186" s="319"/>
      <c r="O186" s="69"/>
      <c r="P186" s="69"/>
      <c r="Q186" s="69"/>
      <c r="R186" s="69"/>
      <c r="S186" s="69"/>
      <c r="T186" s="69"/>
      <c r="U186" s="198"/>
      <c r="V186" s="69"/>
      <c r="W186" s="198"/>
      <c r="X186" s="198"/>
      <c r="Y186" s="199"/>
      <c r="Z186" s="198"/>
      <c r="AA186" s="69"/>
      <c r="AB186" s="69"/>
      <c r="AC186" s="198"/>
      <c r="AD186" s="198"/>
      <c r="AE186" s="198"/>
      <c r="AF186" s="198"/>
      <c r="AG186" s="198"/>
      <c r="AH186" s="198"/>
      <c r="AI186" s="198"/>
      <c r="AJ186" s="198"/>
      <c r="AK186" s="198"/>
      <c r="AL186" s="198"/>
      <c r="AM186" s="198"/>
      <c r="AN186" s="1"/>
      <c r="AO186" s="1"/>
      <c r="AP186" s="1"/>
      <c r="AQ186" s="1"/>
      <c r="AR186" s="1"/>
      <c r="AT186" s="3"/>
      <c r="AU186" s="3"/>
      <c r="AV186" s="3"/>
      <c r="AW186" s="3"/>
    </row>
    <row r="187" spans="1:49" ht="24" customHeight="1">
      <c r="A187" s="188">
        <v>6</v>
      </c>
      <c r="B187" s="205" t="str">
        <f>VLOOKUP($A$177,$V$34:$AR$38,13)</f>
        <v>-</v>
      </c>
      <c r="C187" s="221"/>
      <c r="D187" s="205" t="str">
        <f>VLOOKUP($A$177,$V$34:$AR$38,21)</f>
        <v>-</v>
      </c>
      <c r="E187" s="318"/>
      <c r="F187" s="318"/>
      <c r="G187" s="318"/>
      <c r="H187" s="318"/>
      <c r="I187" s="318"/>
      <c r="J187" s="318"/>
      <c r="K187" s="318"/>
      <c r="L187" s="318"/>
      <c r="M187" s="318"/>
      <c r="N187" s="319"/>
      <c r="O187" s="69"/>
      <c r="P187" s="69"/>
      <c r="Q187" s="69"/>
      <c r="R187" s="69"/>
      <c r="S187" s="69"/>
      <c r="T187" s="69"/>
      <c r="U187" s="198"/>
      <c r="V187" s="69"/>
      <c r="W187" s="198"/>
      <c r="X187" s="198"/>
      <c r="Y187" s="199"/>
      <c r="Z187" s="198"/>
      <c r="AA187" s="69"/>
      <c r="AB187" s="69"/>
      <c r="AC187" s="198"/>
      <c r="AD187" s="198"/>
      <c r="AE187" s="198"/>
      <c r="AF187" s="198"/>
      <c r="AG187" s="198"/>
      <c r="AH187" s="198"/>
      <c r="AI187" s="198"/>
      <c r="AJ187" s="198"/>
      <c r="AK187" s="198"/>
      <c r="AL187" s="198"/>
      <c r="AM187" s="198"/>
      <c r="AN187" s="1"/>
      <c r="AO187" s="1"/>
      <c r="AP187" s="1"/>
      <c r="AQ187" s="1"/>
      <c r="AR187" s="1"/>
      <c r="AT187" s="3"/>
      <c r="AU187" s="3"/>
      <c r="AV187" s="3"/>
      <c r="AW187" s="3"/>
    </row>
    <row r="188" spans="1:49" ht="24" customHeight="1">
      <c r="A188" s="188">
        <v>7</v>
      </c>
      <c r="B188" s="205" t="str">
        <f>VLOOKUP($A$177,$V$34:$AR$38,14)</f>
        <v>-</v>
      </c>
      <c r="C188" s="221"/>
      <c r="D188" s="205" t="str">
        <f>VLOOKUP($A$177,$V$34:$AR$38,22)</f>
        <v>-</v>
      </c>
      <c r="E188" s="318"/>
      <c r="F188" s="318"/>
      <c r="G188" s="318"/>
      <c r="H188" s="318"/>
      <c r="I188" s="318"/>
      <c r="J188" s="318"/>
      <c r="K188" s="318"/>
      <c r="L188" s="318"/>
      <c r="M188" s="318"/>
      <c r="N188" s="319"/>
      <c r="O188" s="69"/>
      <c r="P188" s="69"/>
      <c r="Q188" s="69"/>
      <c r="R188" s="69"/>
      <c r="S188" s="69"/>
      <c r="T188" s="69"/>
      <c r="U188" s="198"/>
      <c r="V188" s="69"/>
      <c r="W188" s="198"/>
      <c r="X188" s="198"/>
      <c r="Y188" s="199"/>
      <c r="Z188" s="198"/>
      <c r="AA188" s="69"/>
      <c r="AB188" s="69"/>
      <c r="AC188" s="198"/>
      <c r="AD188" s="198"/>
      <c r="AE188" s="198"/>
      <c r="AF188" s="198"/>
      <c r="AG188" s="198"/>
      <c r="AH188" s="198"/>
      <c r="AI188" s="198"/>
      <c r="AJ188" s="198"/>
      <c r="AK188" s="198"/>
      <c r="AL188" s="198"/>
      <c r="AM188" s="198"/>
      <c r="AN188" s="1"/>
      <c r="AO188" s="1"/>
      <c r="AP188" s="1"/>
      <c r="AQ188" s="1"/>
      <c r="AR188" s="1"/>
      <c r="AT188" s="3"/>
      <c r="AU188" s="3"/>
      <c r="AV188" s="3"/>
      <c r="AW188" s="3"/>
    </row>
    <row r="189" spans="1:49" ht="24" customHeight="1">
      <c r="A189" s="188">
        <v>8</v>
      </c>
      <c r="B189" s="205" t="str">
        <f>VLOOKUP($A$177,$V$34:$AR$38,15)</f>
        <v>-</v>
      </c>
      <c r="C189" s="221"/>
      <c r="D189" s="221" t="str">
        <f>VLOOKUP($A$177,$V$34:$AR$38,23)</f>
        <v>-</v>
      </c>
      <c r="E189" s="318"/>
      <c r="F189" s="318"/>
      <c r="G189" s="318"/>
      <c r="H189" s="318"/>
      <c r="I189" s="318"/>
      <c r="J189" s="318"/>
      <c r="K189" s="318"/>
      <c r="L189" s="318"/>
      <c r="M189" s="318"/>
      <c r="N189" s="319"/>
      <c r="O189" s="69"/>
      <c r="P189" s="69"/>
      <c r="Q189" s="69"/>
      <c r="R189" s="69"/>
      <c r="S189" s="69"/>
      <c r="T189" s="69"/>
      <c r="U189" s="198"/>
      <c r="V189" s="69"/>
      <c r="W189" s="198"/>
      <c r="X189" s="198"/>
      <c r="Y189" s="199"/>
      <c r="Z189" s="198"/>
      <c r="AA189" s="69"/>
      <c r="AB189" s="69"/>
      <c r="AC189" s="198"/>
      <c r="AD189" s="198"/>
      <c r="AE189" s="198"/>
      <c r="AF189" s="198"/>
      <c r="AG189" s="198"/>
      <c r="AH189" s="198"/>
      <c r="AI189" s="198"/>
      <c r="AJ189" s="198"/>
      <c r="AK189" s="198"/>
      <c r="AL189" s="198"/>
      <c r="AM189" s="198"/>
      <c r="AN189" s="1"/>
      <c r="AO189" s="1"/>
      <c r="AP189" s="1"/>
      <c r="AQ189" s="1"/>
      <c r="AR189" s="1"/>
      <c r="AT189" s="3"/>
      <c r="AU189" s="3"/>
      <c r="AV189" s="3"/>
      <c r="AW189" s="3"/>
    </row>
    <row r="190" spans="1:49" ht="24" customHeight="1">
      <c r="A190" s="188">
        <v>9</v>
      </c>
      <c r="B190" s="205"/>
      <c r="C190" s="221"/>
      <c r="D190" s="221"/>
      <c r="E190" s="318"/>
      <c r="F190" s="318"/>
      <c r="G190" s="318"/>
      <c r="H190" s="318"/>
      <c r="I190" s="318"/>
      <c r="J190" s="318"/>
      <c r="K190" s="318"/>
      <c r="L190" s="318"/>
      <c r="M190" s="318"/>
      <c r="N190" s="319"/>
      <c r="O190" s="69"/>
      <c r="P190" s="69"/>
      <c r="Q190" s="69"/>
      <c r="R190" s="69"/>
      <c r="S190" s="69"/>
      <c r="T190" s="69"/>
      <c r="U190" s="198"/>
      <c r="V190" s="69"/>
      <c r="W190" s="198"/>
      <c r="X190" s="198"/>
      <c r="Y190" s="199"/>
      <c r="Z190" s="198"/>
      <c r="AA190" s="69"/>
      <c r="AB190" s="69"/>
      <c r="AC190" s="198"/>
      <c r="AD190" s="198"/>
      <c r="AE190" s="198"/>
      <c r="AF190" s="198"/>
      <c r="AG190" s="198"/>
      <c r="AH190" s="198"/>
      <c r="AI190" s="198"/>
      <c r="AJ190" s="198"/>
      <c r="AK190" s="198"/>
      <c r="AL190" s="198"/>
      <c r="AM190" s="198"/>
      <c r="AN190" s="1"/>
      <c r="AO190" s="1"/>
      <c r="AP190" s="1"/>
      <c r="AQ190" s="1"/>
      <c r="AR190" s="1"/>
      <c r="AT190" s="3"/>
      <c r="AU190" s="3"/>
      <c r="AV190" s="3"/>
      <c r="AW190" s="3"/>
    </row>
    <row r="191" spans="1:49" ht="24" customHeight="1">
      <c r="A191" s="188">
        <v>10</v>
      </c>
      <c r="B191" s="205"/>
      <c r="C191" s="502" t="s">
        <v>333</v>
      </c>
      <c r="D191" s="221"/>
      <c r="E191" s="318"/>
      <c r="F191" s="318"/>
      <c r="G191" s="318"/>
      <c r="H191" s="318"/>
      <c r="I191" s="318"/>
      <c r="J191" s="318"/>
      <c r="K191" s="318"/>
      <c r="L191" s="318"/>
      <c r="M191" s="318"/>
      <c r="N191" s="319"/>
      <c r="O191" s="69"/>
      <c r="P191" s="69"/>
      <c r="Q191" s="69"/>
      <c r="R191" s="69"/>
      <c r="S191" s="69"/>
      <c r="T191" s="69"/>
      <c r="U191" s="198"/>
      <c r="V191" s="69"/>
      <c r="W191" s="198"/>
      <c r="X191" s="198"/>
      <c r="Y191" s="199"/>
      <c r="Z191" s="198"/>
      <c r="AA191" s="69"/>
      <c r="AB191" s="69"/>
      <c r="AC191" s="198"/>
      <c r="AD191" s="198"/>
      <c r="AE191" s="198"/>
      <c r="AF191" s="198"/>
      <c r="AG191" s="198"/>
      <c r="AH191" s="198"/>
      <c r="AI191" s="198"/>
      <c r="AJ191" s="198"/>
      <c r="AK191" s="198"/>
      <c r="AL191" s="198"/>
      <c r="AM191" s="198"/>
      <c r="AN191" s="1"/>
      <c r="AO191" s="1"/>
      <c r="AP191" s="1"/>
      <c r="AQ191" s="1"/>
      <c r="AR191" s="1"/>
      <c r="AT191" s="3"/>
      <c r="AU191" s="3"/>
      <c r="AV191" s="3"/>
      <c r="AW191" s="3"/>
    </row>
    <row r="192" spans="1:49" ht="24" customHeight="1">
      <c r="A192" s="188">
        <v>11</v>
      </c>
      <c r="B192" s="205"/>
      <c r="C192" s="221"/>
      <c r="D192" s="228"/>
      <c r="E192" s="318"/>
      <c r="F192" s="318"/>
      <c r="G192" s="318"/>
      <c r="H192" s="318"/>
      <c r="I192" s="318"/>
      <c r="J192" s="318"/>
      <c r="K192" s="318"/>
      <c r="L192" s="318"/>
      <c r="M192" s="318"/>
      <c r="N192" s="319"/>
      <c r="O192" s="69"/>
      <c r="P192" s="69"/>
      <c r="Q192" s="69"/>
      <c r="R192" s="69"/>
      <c r="S192" s="69"/>
      <c r="T192" s="69"/>
      <c r="U192" s="198"/>
      <c r="V192" s="69"/>
      <c r="W192" s="198"/>
      <c r="X192" s="198"/>
      <c r="Y192" s="199"/>
      <c r="Z192" s="198"/>
      <c r="AA192" s="69"/>
      <c r="AB192" s="69"/>
      <c r="AC192" s="198"/>
      <c r="AD192" s="198"/>
      <c r="AE192" s="198"/>
      <c r="AF192" s="198"/>
      <c r="AG192" s="198"/>
      <c r="AH192" s="198"/>
      <c r="AI192" s="198"/>
      <c r="AJ192" s="198"/>
      <c r="AK192" s="198"/>
      <c r="AL192" s="198"/>
      <c r="AM192" s="198"/>
      <c r="AN192" s="1"/>
      <c r="AO192" s="1"/>
      <c r="AP192" s="1"/>
      <c r="AQ192" s="1"/>
      <c r="AR192" s="1"/>
      <c r="AT192" s="3"/>
      <c r="AU192" s="3"/>
      <c r="AV192" s="3"/>
      <c r="AW192" s="3"/>
    </row>
    <row r="193" spans="1:49" ht="24" customHeight="1">
      <c r="A193" s="188">
        <v>12</v>
      </c>
      <c r="B193" s="205"/>
      <c r="C193" s="221"/>
      <c r="D193" s="221"/>
      <c r="E193" s="318"/>
      <c r="F193" s="318"/>
      <c r="G193" s="318"/>
      <c r="H193" s="318"/>
      <c r="I193" s="318"/>
      <c r="J193" s="318"/>
      <c r="K193" s="318"/>
      <c r="L193" s="318"/>
      <c r="M193" s="318"/>
      <c r="N193" s="319"/>
      <c r="O193" s="69"/>
      <c r="P193" s="69"/>
      <c r="Q193" s="69"/>
      <c r="R193" s="69"/>
      <c r="S193" s="69"/>
      <c r="T193" s="69"/>
      <c r="U193" s="198"/>
      <c r="V193" s="69"/>
      <c r="W193" s="198"/>
      <c r="X193" s="198"/>
      <c r="Y193" s="199"/>
      <c r="Z193" s="198"/>
      <c r="AA193" s="69"/>
      <c r="AB193" s="69"/>
      <c r="AC193" s="198"/>
      <c r="AD193" s="198"/>
      <c r="AE193" s="198"/>
      <c r="AF193" s="198"/>
      <c r="AG193" s="198"/>
      <c r="AH193" s="198"/>
      <c r="AI193" s="198"/>
      <c r="AJ193" s="198"/>
      <c r="AK193" s="198"/>
      <c r="AL193" s="198"/>
      <c r="AM193" s="198"/>
      <c r="AN193" s="1"/>
      <c r="AO193" s="1"/>
      <c r="AP193" s="1"/>
      <c r="AQ193" s="1"/>
      <c r="AR193" s="1"/>
      <c r="AT193" s="3"/>
      <c r="AU193" s="3"/>
      <c r="AV193" s="3"/>
      <c r="AW193" s="3"/>
    </row>
    <row r="194" spans="1:49" ht="24" customHeight="1">
      <c r="A194" s="188">
        <v>13</v>
      </c>
      <c r="B194" s="205"/>
      <c r="C194" s="221"/>
      <c r="D194" s="221"/>
      <c r="E194" s="318"/>
      <c r="F194" s="318"/>
      <c r="G194" s="318"/>
      <c r="H194" s="318"/>
      <c r="I194" s="318"/>
      <c r="J194" s="318"/>
      <c r="K194" s="318"/>
      <c r="L194" s="318"/>
      <c r="M194" s="318"/>
      <c r="N194" s="319"/>
      <c r="O194" s="69"/>
      <c r="P194" s="69"/>
      <c r="Q194" s="69"/>
      <c r="R194" s="69"/>
      <c r="S194" s="69"/>
      <c r="T194" s="69"/>
      <c r="U194" s="198"/>
      <c r="V194" s="69"/>
      <c r="W194" s="198"/>
      <c r="X194" s="198"/>
      <c r="Y194" s="199"/>
      <c r="Z194" s="198"/>
      <c r="AA194" s="69"/>
      <c r="AB194" s="69"/>
      <c r="AC194" s="198"/>
      <c r="AD194" s="198"/>
      <c r="AE194" s="198"/>
      <c r="AF194" s="198"/>
      <c r="AG194" s="198"/>
      <c r="AH194" s="198"/>
      <c r="AI194" s="198"/>
      <c r="AJ194" s="198"/>
      <c r="AK194" s="198"/>
      <c r="AL194" s="198"/>
      <c r="AM194" s="198"/>
      <c r="AN194" s="1"/>
      <c r="AO194" s="1"/>
      <c r="AP194" s="1"/>
      <c r="AQ194" s="1"/>
      <c r="AR194" s="1"/>
      <c r="AT194" s="3"/>
      <c r="AU194" s="3"/>
      <c r="AV194" s="3"/>
      <c r="AW194" s="3"/>
    </row>
    <row r="195" spans="1:49" ht="24" customHeight="1">
      <c r="A195" s="188">
        <v>14</v>
      </c>
      <c r="B195" s="205"/>
      <c r="C195" s="221"/>
      <c r="D195" s="221"/>
      <c r="E195" s="318"/>
      <c r="F195" s="318"/>
      <c r="G195" s="318"/>
      <c r="H195" s="318"/>
      <c r="I195" s="318"/>
      <c r="J195" s="318"/>
      <c r="K195" s="318"/>
      <c r="L195" s="318"/>
      <c r="M195" s="318"/>
      <c r="N195" s="319"/>
      <c r="O195" s="69"/>
      <c r="P195" s="69"/>
      <c r="Q195" s="69"/>
      <c r="R195" s="69"/>
      <c r="S195" s="69"/>
      <c r="T195" s="69"/>
      <c r="U195" s="198"/>
      <c r="V195" s="69"/>
      <c r="W195" s="198"/>
      <c r="X195" s="198"/>
      <c r="Y195" s="199"/>
      <c r="Z195" s="198"/>
      <c r="AA195" s="69"/>
      <c r="AB195" s="69"/>
      <c r="AC195" s="198"/>
      <c r="AD195" s="198"/>
      <c r="AE195" s="198"/>
      <c r="AF195" s="198"/>
      <c r="AG195" s="198"/>
      <c r="AH195" s="198"/>
      <c r="AI195" s="198"/>
      <c r="AJ195" s="198"/>
      <c r="AK195" s="198"/>
      <c r="AL195" s="198"/>
      <c r="AM195" s="198"/>
      <c r="AN195" s="1"/>
      <c r="AO195" s="1"/>
      <c r="AP195" s="1"/>
      <c r="AQ195" s="1"/>
      <c r="AR195" s="1"/>
      <c r="AT195" s="3"/>
      <c r="AU195" s="3"/>
      <c r="AV195" s="3"/>
      <c r="AW195" s="3"/>
    </row>
    <row r="196" spans="1:49" ht="24" customHeight="1">
      <c r="A196" s="188">
        <v>15</v>
      </c>
      <c r="B196" s="230"/>
      <c r="C196" s="221"/>
      <c r="D196" s="222"/>
      <c r="E196" s="318"/>
      <c r="F196" s="318"/>
      <c r="G196" s="318"/>
      <c r="H196" s="318"/>
      <c r="I196" s="318"/>
      <c r="J196" s="318"/>
      <c r="K196" s="318"/>
      <c r="L196" s="318"/>
      <c r="M196" s="318"/>
      <c r="N196" s="319"/>
      <c r="O196" s="69"/>
      <c r="P196" s="69"/>
      <c r="Q196" s="69"/>
      <c r="R196" s="69"/>
      <c r="S196" s="69"/>
      <c r="T196" s="69"/>
      <c r="U196" s="198"/>
      <c r="V196" s="69"/>
      <c r="W196" s="198"/>
      <c r="X196" s="198"/>
      <c r="Y196" s="199"/>
      <c r="Z196" s="198"/>
      <c r="AA196" s="69"/>
      <c r="AB196" s="69"/>
      <c r="AC196" s="198"/>
      <c r="AD196" s="198"/>
      <c r="AE196" s="198"/>
      <c r="AF196" s="198"/>
      <c r="AG196" s="198"/>
      <c r="AH196" s="198"/>
      <c r="AI196" s="198"/>
      <c r="AJ196" s="198"/>
      <c r="AK196" s="198"/>
      <c r="AL196" s="198"/>
      <c r="AM196" s="198"/>
      <c r="AN196" s="1"/>
      <c r="AO196" s="1"/>
      <c r="AP196" s="1"/>
      <c r="AQ196" s="1"/>
      <c r="AR196" s="1"/>
      <c r="AT196" s="3"/>
      <c r="AU196" s="3"/>
      <c r="AV196" s="3"/>
      <c r="AW196" s="3"/>
    </row>
    <row r="197" spans="1:49" ht="24" customHeight="1">
      <c r="A197" s="188">
        <v>16</v>
      </c>
      <c r="B197" s="230"/>
      <c r="C197" s="221"/>
      <c r="D197" s="222"/>
      <c r="E197" s="318"/>
      <c r="F197" s="318"/>
      <c r="G197" s="318"/>
      <c r="H197" s="318"/>
      <c r="I197" s="318"/>
      <c r="J197" s="318"/>
      <c r="K197" s="318"/>
      <c r="L197" s="318"/>
      <c r="M197" s="318"/>
      <c r="N197" s="319"/>
      <c r="O197" s="69"/>
      <c r="P197" s="69"/>
      <c r="Q197" s="69"/>
      <c r="R197" s="69"/>
      <c r="S197" s="69"/>
      <c r="T197" s="69"/>
      <c r="U197" s="198"/>
      <c r="V197" s="69"/>
      <c r="W197" s="198"/>
      <c r="X197" s="198"/>
      <c r="Y197" s="199"/>
      <c r="Z197" s="198"/>
      <c r="AA197" s="69"/>
      <c r="AB197" s="69"/>
      <c r="AC197" s="198"/>
      <c r="AD197" s="198"/>
      <c r="AE197" s="198"/>
      <c r="AF197" s="198"/>
      <c r="AG197" s="198"/>
      <c r="AH197" s="198"/>
      <c r="AI197" s="198"/>
      <c r="AJ197" s="198"/>
      <c r="AK197" s="198"/>
      <c r="AL197" s="198"/>
      <c r="AM197" s="198"/>
      <c r="AN197" s="1"/>
      <c r="AO197" s="1"/>
      <c r="AP197" s="1"/>
      <c r="AQ197" s="1"/>
      <c r="AR197" s="1"/>
      <c r="AT197" s="3"/>
      <c r="AU197" s="3"/>
      <c r="AV197" s="3"/>
      <c r="AW197" s="3"/>
    </row>
    <row r="198" spans="1:49" ht="24" customHeight="1">
      <c r="A198" s="188">
        <v>17</v>
      </c>
      <c r="B198" s="230"/>
      <c r="C198" s="221"/>
      <c r="D198" s="222"/>
      <c r="E198" s="318"/>
      <c r="F198" s="318"/>
      <c r="G198" s="318"/>
      <c r="H198" s="318"/>
      <c r="I198" s="318"/>
      <c r="J198" s="318"/>
      <c r="K198" s="318"/>
      <c r="L198" s="318"/>
      <c r="M198" s="318"/>
      <c r="N198" s="319"/>
      <c r="O198" s="69"/>
      <c r="P198" s="69"/>
      <c r="Q198" s="69"/>
      <c r="R198" s="69"/>
      <c r="S198" s="69"/>
      <c r="T198" s="69"/>
      <c r="U198" s="198"/>
      <c r="V198" s="69"/>
      <c r="W198" s="198"/>
      <c r="X198" s="198"/>
      <c r="Y198" s="199"/>
      <c r="Z198" s="198"/>
      <c r="AA198" s="69"/>
      <c r="AB198" s="69"/>
      <c r="AC198" s="198"/>
      <c r="AD198" s="198"/>
      <c r="AE198" s="198"/>
      <c r="AF198" s="198"/>
      <c r="AG198" s="198"/>
      <c r="AH198" s="198"/>
      <c r="AI198" s="198"/>
      <c r="AJ198" s="198"/>
      <c r="AK198" s="198"/>
      <c r="AL198" s="198"/>
      <c r="AM198" s="198"/>
      <c r="AN198" s="1"/>
      <c r="AO198" s="1"/>
      <c r="AP198" s="1"/>
      <c r="AQ198" s="1"/>
      <c r="AR198" s="1"/>
      <c r="AT198" s="3"/>
      <c r="AU198" s="3"/>
      <c r="AV198" s="3"/>
      <c r="AW198" s="3"/>
    </row>
    <row r="199" spans="1:49" ht="24" customHeight="1">
      <c r="A199" s="188">
        <v>18</v>
      </c>
      <c r="B199" s="230"/>
      <c r="C199" s="221"/>
      <c r="D199" s="222"/>
      <c r="E199" s="318"/>
      <c r="F199" s="318"/>
      <c r="G199" s="318"/>
      <c r="H199" s="318"/>
      <c r="I199" s="318"/>
      <c r="J199" s="318"/>
      <c r="K199" s="318"/>
      <c r="L199" s="318"/>
      <c r="M199" s="318"/>
      <c r="N199" s="319"/>
      <c r="O199" s="69"/>
      <c r="P199" s="69"/>
      <c r="Q199" s="69"/>
      <c r="R199" s="69"/>
      <c r="S199" s="69"/>
      <c r="T199" s="69"/>
      <c r="U199" s="198"/>
      <c r="V199" s="69"/>
      <c r="W199" s="198"/>
      <c r="X199" s="198"/>
      <c r="Y199" s="199"/>
      <c r="Z199" s="198"/>
      <c r="AA199" s="69"/>
      <c r="AB199" s="69"/>
      <c r="AC199" s="198"/>
      <c r="AD199" s="198"/>
      <c r="AE199" s="198"/>
      <c r="AF199" s="198"/>
      <c r="AG199" s="198"/>
      <c r="AH199" s="198"/>
      <c r="AI199" s="198"/>
      <c r="AJ199" s="198"/>
      <c r="AK199" s="198"/>
      <c r="AL199" s="198"/>
      <c r="AM199" s="198"/>
      <c r="AN199" s="1"/>
      <c r="AO199" s="1"/>
      <c r="AP199" s="1"/>
      <c r="AQ199" s="1"/>
      <c r="AR199" s="1"/>
      <c r="AT199" s="3"/>
      <c r="AU199" s="3"/>
      <c r="AV199" s="3"/>
      <c r="AW199" s="3"/>
    </row>
    <row r="200" spans="1:49" s="363" customFormat="1" ht="24" customHeight="1">
      <c r="A200" s="188">
        <v>19</v>
      </c>
      <c r="B200" s="230"/>
      <c r="C200" s="221"/>
      <c r="D200" s="222"/>
      <c r="E200" s="475"/>
      <c r="F200" s="475"/>
      <c r="G200" s="475"/>
      <c r="H200" s="475"/>
      <c r="I200" s="475"/>
      <c r="J200" s="475"/>
      <c r="K200" s="475"/>
      <c r="L200" s="475"/>
      <c r="M200" s="475"/>
      <c r="N200" s="476"/>
      <c r="O200" s="69"/>
      <c r="P200" s="69"/>
      <c r="Q200" s="69"/>
      <c r="R200" s="69"/>
      <c r="S200" s="69"/>
      <c r="T200" s="69"/>
      <c r="U200" s="198"/>
      <c r="V200" s="69"/>
      <c r="W200" s="198"/>
      <c r="X200" s="198"/>
      <c r="Y200" s="199"/>
      <c r="Z200" s="198"/>
      <c r="AA200" s="69"/>
      <c r="AB200" s="69"/>
      <c r="AC200" s="198"/>
      <c r="AD200" s="198"/>
      <c r="AE200" s="198"/>
      <c r="AF200" s="198"/>
      <c r="AG200" s="198"/>
      <c r="AH200" s="198"/>
      <c r="AI200" s="198"/>
      <c r="AJ200" s="198"/>
      <c r="AK200" s="198"/>
      <c r="AL200" s="198"/>
      <c r="AM200" s="198"/>
      <c r="AN200" s="1"/>
      <c r="AO200" s="1"/>
      <c r="AP200" s="1"/>
      <c r="AQ200" s="1"/>
      <c r="AR200" s="1"/>
      <c r="AT200" s="3"/>
      <c r="AU200" s="3"/>
      <c r="AV200" s="3"/>
      <c r="AW200" s="3"/>
    </row>
    <row r="201" spans="1:49" s="363" customFormat="1" ht="24" customHeight="1">
      <c r="A201" s="188">
        <v>20</v>
      </c>
      <c r="B201" s="230"/>
      <c r="C201" s="221"/>
      <c r="D201" s="222"/>
      <c r="E201" s="475"/>
      <c r="F201" s="475"/>
      <c r="G201" s="475"/>
      <c r="H201" s="475"/>
      <c r="I201" s="475"/>
      <c r="J201" s="475"/>
      <c r="K201" s="475"/>
      <c r="L201" s="475"/>
      <c r="M201" s="475"/>
      <c r="N201" s="476"/>
      <c r="O201" s="69"/>
      <c r="P201" s="69"/>
      <c r="Q201" s="69"/>
      <c r="R201" s="69"/>
      <c r="S201" s="69"/>
      <c r="T201" s="69"/>
      <c r="U201" s="198"/>
      <c r="V201" s="69"/>
      <c r="W201" s="198"/>
      <c r="X201" s="198"/>
      <c r="Y201" s="199"/>
      <c r="Z201" s="198"/>
      <c r="AA201" s="69"/>
      <c r="AB201" s="69"/>
      <c r="AC201" s="198"/>
      <c r="AD201" s="198"/>
      <c r="AE201" s="198"/>
      <c r="AF201" s="198"/>
      <c r="AG201" s="198"/>
      <c r="AH201" s="198"/>
      <c r="AI201" s="198"/>
      <c r="AJ201" s="198"/>
      <c r="AK201" s="198"/>
      <c r="AL201" s="198"/>
      <c r="AM201" s="198"/>
      <c r="AN201" s="1"/>
      <c r="AO201" s="1"/>
      <c r="AP201" s="1"/>
      <c r="AQ201" s="1"/>
      <c r="AR201" s="1"/>
      <c r="AT201" s="3"/>
      <c r="AU201" s="3"/>
      <c r="AV201" s="3"/>
      <c r="AW201" s="3"/>
    </row>
    <row r="202" spans="1:49" s="363" customFormat="1" ht="24" customHeight="1">
      <c r="A202" s="188">
        <v>21</v>
      </c>
      <c r="B202" s="230"/>
      <c r="C202" s="221"/>
      <c r="D202" s="222"/>
      <c r="E202" s="475"/>
      <c r="F202" s="475"/>
      <c r="G202" s="475"/>
      <c r="H202" s="475"/>
      <c r="I202" s="475"/>
      <c r="J202" s="475"/>
      <c r="K202" s="475"/>
      <c r="L202" s="475"/>
      <c r="M202" s="475"/>
      <c r="N202" s="476"/>
      <c r="O202" s="69"/>
      <c r="P202" s="69"/>
      <c r="Q202" s="69"/>
      <c r="R202" s="69"/>
      <c r="S202" s="69"/>
      <c r="T202" s="69"/>
      <c r="U202" s="198"/>
      <c r="V202" s="69"/>
      <c r="W202" s="198"/>
      <c r="X202" s="198"/>
      <c r="Y202" s="199"/>
      <c r="Z202" s="198"/>
      <c r="AA202" s="69"/>
      <c r="AB202" s="69"/>
      <c r="AC202" s="198"/>
      <c r="AD202" s="198"/>
      <c r="AE202" s="198"/>
      <c r="AF202" s="198"/>
      <c r="AG202" s="198"/>
      <c r="AH202" s="198"/>
      <c r="AI202" s="198"/>
      <c r="AJ202" s="198"/>
      <c r="AK202" s="198"/>
      <c r="AL202" s="198"/>
      <c r="AM202" s="198"/>
      <c r="AN202" s="1"/>
      <c r="AO202" s="1"/>
      <c r="AP202" s="1"/>
      <c r="AQ202" s="1"/>
      <c r="AR202" s="1"/>
      <c r="AT202" s="3"/>
      <c r="AU202" s="3"/>
      <c r="AV202" s="3"/>
      <c r="AW202" s="3"/>
    </row>
    <row r="203" spans="1:49" s="363" customFormat="1" ht="24" customHeight="1">
      <c r="A203" s="188">
        <v>22</v>
      </c>
      <c r="B203" s="230"/>
      <c r="C203" s="221"/>
      <c r="D203" s="222"/>
      <c r="E203" s="475"/>
      <c r="F203" s="475"/>
      <c r="G203" s="475"/>
      <c r="H203" s="475"/>
      <c r="I203" s="475"/>
      <c r="J203" s="475"/>
      <c r="K203" s="475"/>
      <c r="L203" s="475"/>
      <c r="M203" s="475"/>
      <c r="N203" s="476"/>
      <c r="O203" s="69"/>
      <c r="P203" s="69"/>
      <c r="Q203" s="69"/>
      <c r="R203" s="69"/>
      <c r="S203" s="69"/>
      <c r="T203" s="69"/>
      <c r="U203" s="198"/>
      <c r="V203" s="69"/>
      <c r="W203" s="198"/>
      <c r="X203" s="198"/>
      <c r="Y203" s="199"/>
      <c r="Z203" s="198"/>
      <c r="AA203" s="69"/>
      <c r="AB203" s="69"/>
      <c r="AC203" s="198"/>
      <c r="AD203" s="198"/>
      <c r="AE203" s="198"/>
      <c r="AF203" s="198"/>
      <c r="AG203" s="198"/>
      <c r="AH203" s="198"/>
      <c r="AI203" s="198"/>
      <c r="AJ203" s="198"/>
      <c r="AK203" s="198"/>
      <c r="AL203" s="198"/>
      <c r="AM203" s="198"/>
      <c r="AN203" s="1"/>
      <c r="AO203" s="1"/>
      <c r="AP203" s="1"/>
      <c r="AQ203" s="1"/>
      <c r="AR203" s="1"/>
      <c r="AT203" s="3"/>
      <c r="AU203" s="3"/>
      <c r="AV203" s="3"/>
      <c r="AW203" s="3"/>
    </row>
    <row r="204" spans="1:49" s="363" customFormat="1" ht="24" customHeight="1">
      <c r="A204" s="188">
        <v>23</v>
      </c>
      <c r="B204" s="230"/>
      <c r="C204" s="221"/>
      <c r="D204" s="222"/>
      <c r="E204" s="475"/>
      <c r="F204" s="475"/>
      <c r="G204" s="475"/>
      <c r="H204" s="475"/>
      <c r="I204" s="475"/>
      <c r="J204" s="475"/>
      <c r="K204" s="475"/>
      <c r="L204" s="475"/>
      <c r="M204" s="475"/>
      <c r="N204" s="476"/>
      <c r="O204" s="69"/>
      <c r="P204" s="69"/>
      <c r="Q204" s="69"/>
      <c r="R204" s="69"/>
      <c r="S204" s="69"/>
      <c r="T204" s="69"/>
      <c r="U204" s="198"/>
      <c r="V204" s="69"/>
      <c r="W204" s="198"/>
      <c r="X204" s="198"/>
      <c r="Y204" s="199"/>
      <c r="Z204" s="198"/>
      <c r="AA204" s="69"/>
      <c r="AB204" s="69"/>
      <c r="AC204" s="198"/>
      <c r="AD204" s="198"/>
      <c r="AE204" s="198"/>
      <c r="AF204" s="198"/>
      <c r="AG204" s="198"/>
      <c r="AH204" s="198"/>
      <c r="AI204" s="198"/>
      <c r="AJ204" s="198"/>
      <c r="AK204" s="198"/>
      <c r="AL204" s="198"/>
      <c r="AM204" s="198"/>
      <c r="AN204" s="1"/>
      <c r="AO204" s="1"/>
      <c r="AP204" s="1"/>
      <c r="AQ204" s="1"/>
      <c r="AR204" s="1"/>
      <c r="AT204" s="3"/>
      <c r="AU204" s="3"/>
      <c r="AV204" s="3"/>
      <c r="AW204" s="3"/>
    </row>
    <row r="205" spans="1:49" ht="24" customHeight="1">
      <c r="A205" s="188">
        <v>24</v>
      </c>
      <c r="B205" s="230"/>
      <c r="C205" s="221"/>
      <c r="D205" s="222"/>
      <c r="E205" s="318"/>
      <c r="F205" s="318"/>
      <c r="G205" s="318"/>
      <c r="H205" s="318"/>
      <c r="I205" s="318"/>
      <c r="J205" s="318"/>
      <c r="K205" s="318"/>
      <c r="L205" s="318"/>
      <c r="M205" s="318"/>
      <c r="N205" s="319"/>
      <c r="O205" s="69"/>
      <c r="P205" s="69"/>
      <c r="Q205" s="69"/>
      <c r="R205" s="69"/>
      <c r="S205" s="69"/>
      <c r="T205" s="69"/>
      <c r="U205" s="198"/>
      <c r="V205" s="69"/>
      <c r="W205" s="198"/>
      <c r="X205" s="198"/>
      <c r="Y205" s="199"/>
      <c r="Z205" s="198"/>
      <c r="AA205" s="69"/>
      <c r="AB205" s="69"/>
      <c r="AC205" s="198"/>
      <c r="AD205" s="198"/>
      <c r="AE205" s="198"/>
      <c r="AF205" s="198"/>
      <c r="AG205" s="198"/>
      <c r="AH205" s="198"/>
      <c r="AI205" s="198"/>
      <c r="AJ205" s="198"/>
      <c r="AK205" s="198"/>
      <c r="AL205" s="198"/>
      <c r="AM205" s="198"/>
      <c r="AN205" s="1"/>
      <c r="AO205" s="1"/>
      <c r="AP205" s="1"/>
      <c r="AQ205" s="1"/>
      <c r="AR205" s="1"/>
      <c r="AT205" s="3"/>
      <c r="AU205" s="3"/>
      <c r="AV205" s="3"/>
      <c r="AW205" s="3"/>
    </row>
    <row r="206" spans="1:49" ht="24" customHeight="1" thickBot="1">
      <c r="A206" s="188">
        <v>25</v>
      </c>
      <c r="B206" s="231"/>
      <c r="C206" s="232"/>
      <c r="D206" s="233"/>
      <c r="E206" s="316"/>
      <c r="F206" s="316"/>
      <c r="G206" s="316"/>
      <c r="H206" s="316"/>
      <c r="I206" s="316"/>
      <c r="J206" s="316"/>
      <c r="K206" s="316"/>
      <c r="L206" s="316"/>
      <c r="M206" s="316"/>
      <c r="N206" s="317"/>
      <c r="O206" s="69"/>
      <c r="P206" s="69"/>
      <c r="Q206" s="69"/>
      <c r="R206" s="69"/>
      <c r="S206" s="69"/>
      <c r="T206" s="69"/>
      <c r="U206" s="198"/>
      <c r="V206" s="69"/>
      <c r="W206" s="198"/>
      <c r="X206" s="198"/>
      <c r="Y206" s="199"/>
      <c r="Z206" s="198"/>
      <c r="AA206" s="69"/>
      <c r="AB206" s="69"/>
      <c r="AC206" s="198"/>
      <c r="AD206" s="198"/>
      <c r="AE206" s="198"/>
      <c r="AF206" s="198"/>
      <c r="AG206" s="198"/>
      <c r="AH206" s="198"/>
      <c r="AI206" s="198"/>
      <c r="AJ206" s="198"/>
      <c r="AK206" s="198"/>
      <c r="AL206" s="198"/>
      <c r="AM206" s="198"/>
      <c r="AN206" s="1"/>
      <c r="AO206" s="1"/>
      <c r="AP206" s="1"/>
      <c r="AQ206" s="1"/>
      <c r="AR206" s="1"/>
      <c r="AT206" s="3"/>
      <c r="AU206" s="3"/>
      <c r="AV206" s="3"/>
      <c r="AW206" s="3"/>
    </row>
    <row r="207" spans="1:49" ht="24" customHeight="1" thickBot="1">
      <c r="A207" s="191"/>
      <c r="B207" s="76" t="s">
        <v>219</v>
      </c>
      <c r="C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69"/>
      <c r="P207" s="69"/>
      <c r="Q207" s="69"/>
      <c r="R207" s="69"/>
      <c r="S207" s="69"/>
      <c r="T207" s="69"/>
      <c r="U207" s="198"/>
      <c r="V207" s="69"/>
      <c r="W207" s="198"/>
      <c r="X207" s="198"/>
      <c r="Y207" s="199"/>
      <c r="Z207" s="198"/>
      <c r="AA207" s="69"/>
      <c r="AB207" s="69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"/>
      <c r="AO207" s="1"/>
      <c r="AP207" s="1"/>
      <c r="AQ207" s="1"/>
      <c r="AR207" s="1"/>
      <c r="AT207" s="3"/>
      <c r="AU207" s="3"/>
      <c r="AV207" s="3"/>
      <c r="AW207" s="3"/>
    </row>
    <row r="208" spans="1:49" ht="24" customHeight="1">
      <c r="A208" s="192" t="s">
        <v>48</v>
      </c>
      <c r="B208" s="236"/>
      <c r="C208" s="236"/>
      <c r="D208" s="236"/>
      <c r="E208" s="236"/>
      <c r="F208" s="237"/>
      <c r="G208" s="567"/>
      <c r="H208" s="568"/>
      <c r="I208" s="568"/>
      <c r="J208" s="568"/>
      <c r="K208" s="568"/>
      <c r="L208" s="568"/>
      <c r="M208" s="568"/>
      <c r="N208" s="569"/>
      <c r="O208" s="69"/>
      <c r="P208" s="69"/>
      <c r="Q208" s="69"/>
      <c r="R208" s="69"/>
      <c r="S208" s="69"/>
      <c r="T208" s="69"/>
      <c r="U208" s="198"/>
      <c r="V208" s="69"/>
      <c r="W208" s="198"/>
      <c r="X208" s="198"/>
      <c r="Y208" s="199"/>
      <c r="Z208" s="198"/>
      <c r="AA208" s="69"/>
      <c r="AB208" s="69"/>
      <c r="AC208" s="198"/>
      <c r="AD208" s="198"/>
      <c r="AE208" s="198"/>
      <c r="AF208" s="198"/>
      <c r="AG208" s="198"/>
      <c r="AH208" s="198"/>
      <c r="AI208" s="198"/>
      <c r="AJ208" s="198"/>
      <c r="AK208" s="198"/>
      <c r="AL208" s="198"/>
      <c r="AM208" s="198"/>
      <c r="AN208" s="1"/>
      <c r="AO208" s="1"/>
      <c r="AP208" s="1"/>
      <c r="AQ208" s="1"/>
      <c r="AR208" s="1"/>
      <c r="AT208" s="3"/>
      <c r="AU208" s="3"/>
      <c r="AV208" s="3"/>
      <c r="AW208" s="3"/>
    </row>
    <row r="209" spans="1:49" ht="24" customHeight="1">
      <c r="A209" s="193" t="s">
        <v>51</v>
      </c>
      <c r="B209" s="240" t="s">
        <v>21</v>
      </c>
      <c r="C209" s="320" t="s">
        <v>22</v>
      </c>
      <c r="D209" s="320" t="s">
        <v>23</v>
      </c>
      <c r="E209" s="242" t="s">
        <v>52</v>
      </c>
      <c r="F209" s="243"/>
      <c r="G209" s="244"/>
      <c r="H209" s="240"/>
      <c r="I209" s="544"/>
      <c r="J209" s="545"/>
      <c r="K209" s="546"/>
      <c r="L209" s="547"/>
      <c r="M209" s="548"/>
      <c r="N209" s="245"/>
      <c r="O209" s="69"/>
      <c r="P209" s="69"/>
      <c r="Q209" s="69"/>
      <c r="R209" s="69"/>
      <c r="S209" s="69"/>
      <c r="T209" s="69"/>
      <c r="U209" s="198"/>
      <c r="V209" s="69"/>
      <c r="W209" s="198"/>
      <c r="X209" s="198"/>
      <c r="Y209" s="199"/>
      <c r="Z209" s="198"/>
      <c r="AA209" s="69"/>
      <c r="AB209" s="69"/>
      <c r="AC209" s="198"/>
      <c r="AD209" s="198"/>
      <c r="AE209" s="198"/>
      <c r="AF209" s="198"/>
      <c r="AG209" s="198"/>
      <c r="AH209" s="198"/>
      <c r="AI209" s="198"/>
      <c r="AJ209" s="198"/>
      <c r="AK209" s="198"/>
      <c r="AL209" s="198"/>
      <c r="AM209" s="198"/>
      <c r="AN209" s="1"/>
      <c r="AO209" s="1"/>
      <c r="AP209" s="1"/>
      <c r="AQ209" s="1"/>
      <c r="AR209" s="1"/>
      <c r="AT209" s="3"/>
      <c r="AU209" s="3"/>
      <c r="AV209" s="3"/>
      <c r="AW209" s="3"/>
    </row>
    <row r="210" spans="1:49" ht="24" customHeight="1">
      <c r="A210" s="194" t="s">
        <v>54</v>
      </c>
      <c r="B210" s="318"/>
      <c r="C210" s="318"/>
      <c r="D210" s="318"/>
      <c r="E210" s="313"/>
      <c r="F210" s="246"/>
      <c r="G210" s="194"/>
      <c r="H210" s="475"/>
      <c r="I210" s="544"/>
      <c r="J210" s="545"/>
      <c r="K210" s="546"/>
      <c r="L210" s="547"/>
      <c r="M210" s="548"/>
      <c r="N210" s="247"/>
      <c r="O210" s="69"/>
      <c r="P210" s="69"/>
      <c r="Q210" s="69"/>
      <c r="R210" s="69"/>
      <c r="S210" s="69"/>
      <c r="T210" s="69"/>
      <c r="U210" s="198"/>
      <c r="V210" s="69"/>
      <c r="W210" s="198"/>
      <c r="X210" s="198"/>
      <c r="Y210" s="199"/>
      <c r="Z210" s="198"/>
      <c r="AA210" s="69"/>
      <c r="AB210" s="69"/>
      <c r="AC210" s="198"/>
      <c r="AD210" s="198"/>
      <c r="AE210" s="198"/>
      <c r="AF210" s="198"/>
      <c r="AG210" s="198"/>
      <c r="AH210" s="198"/>
      <c r="AI210" s="198"/>
      <c r="AJ210" s="198"/>
      <c r="AK210" s="198"/>
      <c r="AL210" s="198"/>
      <c r="AM210" s="198"/>
      <c r="AN210" s="1"/>
      <c r="AO210" s="1"/>
      <c r="AP210" s="1"/>
      <c r="AQ210" s="1"/>
      <c r="AR210" s="1"/>
      <c r="AT210" s="3"/>
      <c r="AU210" s="3"/>
      <c r="AV210" s="3"/>
      <c r="AW210" s="3"/>
    </row>
    <row r="211" spans="1:49" ht="24" customHeight="1">
      <c r="A211" s="194" t="s">
        <v>57</v>
      </c>
      <c r="B211" s="318"/>
      <c r="C211" s="318"/>
      <c r="D211" s="318"/>
      <c r="E211" s="313"/>
      <c r="F211" s="246"/>
      <c r="G211" s="194"/>
      <c r="H211" s="475"/>
      <c r="I211" s="544"/>
      <c r="J211" s="545"/>
      <c r="K211" s="546"/>
      <c r="L211" s="547"/>
      <c r="M211" s="548"/>
      <c r="N211" s="247"/>
      <c r="O211" s="69"/>
      <c r="P211" s="69"/>
      <c r="Q211" s="69"/>
      <c r="R211" s="69"/>
      <c r="S211" s="69"/>
      <c r="T211" s="69"/>
      <c r="U211" s="198"/>
      <c r="V211" s="69"/>
      <c r="W211" s="198"/>
      <c r="X211" s="198"/>
      <c r="Y211" s="199"/>
      <c r="Z211" s="198"/>
      <c r="AA211" s="69"/>
      <c r="AB211" s="69"/>
      <c r="AC211" s="198"/>
      <c r="AD211" s="198"/>
      <c r="AE211" s="198"/>
      <c r="AF211" s="198"/>
      <c r="AG211" s="198"/>
      <c r="AH211" s="198"/>
      <c r="AI211" s="198"/>
      <c r="AJ211" s="198"/>
      <c r="AK211" s="198"/>
      <c r="AL211" s="198"/>
      <c r="AM211" s="198"/>
      <c r="AN211" s="1"/>
      <c r="AO211" s="1"/>
      <c r="AP211" s="1"/>
      <c r="AQ211" s="1"/>
      <c r="AR211" s="1"/>
      <c r="AT211" s="3"/>
      <c r="AU211" s="3"/>
      <c r="AV211" s="3"/>
      <c r="AW211" s="3"/>
    </row>
    <row r="212" spans="1:49" ht="24" customHeight="1">
      <c r="A212" s="194" t="s">
        <v>59</v>
      </c>
      <c r="B212" s="318"/>
      <c r="C212" s="318"/>
      <c r="D212" s="318"/>
      <c r="E212" s="313"/>
      <c r="F212" s="246"/>
      <c r="G212" s="194"/>
      <c r="H212" s="475"/>
      <c r="I212" s="544"/>
      <c r="J212" s="545"/>
      <c r="K212" s="546"/>
      <c r="L212" s="547"/>
      <c r="M212" s="548"/>
      <c r="N212" s="247"/>
      <c r="O212" s="69"/>
      <c r="P212" s="69"/>
      <c r="Q212" s="69"/>
      <c r="R212" s="69"/>
      <c r="S212" s="69"/>
      <c r="T212" s="69"/>
      <c r="U212" s="198"/>
      <c r="V212" s="69"/>
      <c r="W212" s="198"/>
      <c r="X212" s="198"/>
      <c r="Y212" s="199"/>
      <c r="Z212" s="198"/>
      <c r="AA212" s="69"/>
      <c r="AB212" s="69"/>
      <c r="AC212" s="198"/>
      <c r="AD212" s="198"/>
      <c r="AE212" s="198"/>
      <c r="AF212" s="198"/>
      <c r="AG212" s="198"/>
      <c r="AH212" s="198"/>
      <c r="AI212" s="198"/>
      <c r="AJ212" s="198"/>
      <c r="AK212" s="198"/>
      <c r="AL212" s="198"/>
      <c r="AM212" s="198"/>
      <c r="AN212" s="1"/>
      <c r="AO212" s="1"/>
      <c r="AP212" s="1"/>
      <c r="AQ212" s="1"/>
      <c r="AR212" s="1"/>
      <c r="AT212" s="3"/>
      <c r="AU212" s="3"/>
      <c r="AV212" s="3"/>
      <c r="AW212" s="3"/>
    </row>
    <row r="213" spans="1:49" ht="24" customHeight="1">
      <c r="A213" s="194" t="s">
        <v>61</v>
      </c>
      <c r="B213" s="318"/>
      <c r="C213" s="318"/>
      <c r="D213" s="318"/>
      <c r="E213" s="313"/>
      <c r="F213" s="246"/>
      <c r="G213" s="194"/>
      <c r="H213" s="475"/>
      <c r="I213" s="544"/>
      <c r="J213" s="545"/>
      <c r="K213" s="546"/>
      <c r="L213" s="547"/>
      <c r="M213" s="548"/>
      <c r="N213" s="247"/>
      <c r="O213" s="69"/>
      <c r="P213" s="69"/>
      <c r="Q213" s="69"/>
      <c r="R213" s="69"/>
      <c r="S213" s="69"/>
      <c r="T213" s="69"/>
      <c r="U213" s="198"/>
      <c r="V213" s="69"/>
      <c r="W213" s="198"/>
      <c r="X213" s="198"/>
      <c r="Y213" s="199"/>
      <c r="Z213" s="198"/>
      <c r="AA213" s="69"/>
      <c r="AB213" s="69"/>
      <c r="AC213" s="198"/>
      <c r="AD213" s="198"/>
      <c r="AE213" s="198"/>
      <c r="AF213" s="198"/>
      <c r="AG213" s="198"/>
      <c r="AH213" s="198"/>
      <c r="AI213" s="198"/>
      <c r="AJ213" s="198"/>
      <c r="AK213" s="198"/>
      <c r="AL213" s="198"/>
      <c r="AM213" s="198"/>
      <c r="AN213" s="1"/>
      <c r="AO213" s="1"/>
      <c r="AP213" s="1"/>
      <c r="AQ213" s="1"/>
      <c r="AR213" s="1"/>
      <c r="AT213" s="3"/>
      <c r="AU213" s="3"/>
      <c r="AV213" s="3"/>
      <c r="AW213" s="3"/>
    </row>
    <row r="214" spans="1:49" ht="24" customHeight="1">
      <c r="A214" s="194" t="s">
        <v>62</v>
      </c>
      <c r="B214" s="318"/>
      <c r="C214" s="318"/>
      <c r="D214" s="318"/>
      <c r="E214" s="313"/>
      <c r="F214" s="246"/>
      <c r="G214" s="194"/>
      <c r="H214" s="475"/>
      <c r="I214" s="544"/>
      <c r="J214" s="545"/>
      <c r="K214" s="546"/>
      <c r="L214" s="547"/>
      <c r="M214" s="548"/>
      <c r="N214" s="247"/>
      <c r="O214" s="69"/>
      <c r="P214" s="69"/>
      <c r="Q214" s="69"/>
      <c r="R214" s="69"/>
      <c r="S214" s="69"/>
      <c r="T214" s="69"/>
      <c r="U214" s="198"/>
      <c r="V214" s="69"/>
      <c r="W214" s="198"/>
      <c r="X214" s="198"/>
      <c r="Y214" s="199"/>
      <c r="Z214" s="198"/>
      <c r="AA214" s="69"/>
      <c r="AB214" s="69"/>
      <c r="AC214" s="198"/>
      <c r="AD214" s="198"/>
      <c r="AE214" s="198"/>
      <c r="AF214" s="198"/>
      <c r="AG214" s="198"/>
      <c r="AH214" s="198"/>
      <c r="AI214" s="198"/>
      <c r="AJ214" s="198"/>
      <c r="AK214" s="198"/>
      <c r="AL214" s="198"/>
      <c r="AM214" s="198"/>
      <c r="AN214" s="1"/>
      <c r="AO214" s="1"/>
      <c r="AP214" s="1"/>
      <c r="AQ214" s="1"/>
      <c r="AR214" s="1"/>
      <c r="AT214" s="3"/>
      <c r="AU214" s="3"/>
      <c r="AV214" s="3"/>
      <c r="AW214" s="3"/>
    </row>
    <row r="215" spans="1:49" ht="24" customHeight="1">
      <c r="A215" s="194" t="s">
        <v>63</v>
      </c>
      <c r="B215" s="318"/>
      <c r="C215" s="318"/>
      <c r="D215" s="318"/>
      <c r="E215" s="313"/>
      <c r="F215" s="246"/>
      <c r="G215" s="194"/>
      <c r="H215" s="475"/>
      <c r="I215" s="544"/>
      <c r="J215" s="545"/>
      <c r="K215" s="546"/>
      <c r="L215" s="547"/>
      <c r="M215" s="548"/>
      <c r="N215" s="247"/>
      <c r="O215" s="69"/>
      <c r="P215" s="69"/>
      <c r="Q215" s="69"/>
      <c r="R215" s="69"/>
      <c r="S215" s="69"/>
      <c r="T215" s="69"/>
      <c r="U215" s="198"/>
      <c r="V215" s="69"/>
      <c r="W215" s="198"/>
      <c r="X215" s="198"/>
      <c r="Y215" s="199"/>
      <c r="Z215" s="198"/>
      <c r="AA215" s="69"/>
      <c r="AB215" s="69"/>
      <c r="AC215" s="198"/>
      <c r="AD215" s="198"/>
      <c r="AE215" s="198"/>
      <c r="AF215" s="198"/>
      <c r="AG215" s="198"/>
      <c r="AH215" s="198"/>
      <c r="AI215" s="198"/>
      <c r="AJ215" s="198"/>
      <c r="AK215" s="198"/>
      <c r="AL215" s="198"/>
      <c r="AM215" s="198"/>
      <c r="AN215" s="1"/>
      <c r="AO215" s="1"/>
      <c r="AP215" s="1"/>
      <c r="AQ215" s="1"/>
      <c r="AR215" s="1"/>
      <c r="AT215" s="3"/>
      <c r="AU215" s="3"/>
      <c r="AV215" s="3"/>
      <c r="AW215" s="3"/>
    </row>
    <row r="216" spans="1:49" ht="24" customHeight="1" thickBot="1">
      <c r="A216" s="195" t="s">
        <v>64</v>
      </c>
      <c r="B216" s="316"/>
      <c r="C216" s="316"/>
      <c r="D216" s="316"/>
      <c r="E216" s="314"/>
      <c r="F216" s="246"/>
      <c r="G216" s="195"/>
      <c r="H216" s="477"/>
      <c r="I216" s="549"/>
      <c r="J216" s="550"/>
      <c r="K216" s="551"/>
      <c r="L216" s="552"/>
      <c r="M216" s="553"/>
      <c r="N216" s="250"/>
      <c r="O216" s="69"/>
      <c r="P216" s="69"/>
      <c r="Q216" s="69"/>
      <c r="R216" s="69"/>
      <c r="S216" s="69"/>
      <c r="T216" s="69"/>
      <c r="U216" s="198"/>
      <c r="V216" s="69"/>
      <c r="W216" s="198"/>
      <c r="X216" s="198"/>
      <c r="Y216" s="199"/>
      <c r="Z216" s="198"/>
      <c r="AA216" s="69"/>
      <c r="AB216" s="69"/>
      <c r="AC216" s="198"/>
      <c r="AD216" s="198"/>
      <c r="AE216" s="198"/>
      <c r="AF216" s="198"/>
      <c r="AG216" s="198"/>
      <c r="AH216" s="198"/>
      <c r="AI216" s="198"/>
      <c r="AJ216" s="198"/>
      <c r="AK216" s="198"/>
      <c r="AL216" s="198"/>
      <c r="AM216" s="198"/>
      <c r="AN216" s="1"/>
      <c r="AO216" s="1"/>
      <c r="AP216" s="1"/>
      <c r="AQ216" s="1"/>
      <c r="AR216" s="1"/>
      <c r="AT216" s="3"/>
      <c r="AU216" s="3"/>
      <c r="AV216" s="3"/>
      <c r="AW216" s="3"/>
    </row>
    <row r="217" spans="1:49" ht="24" customHeight="1">
      <c r="A217" s="69"/>
      <c r="B217" s="69"/>
      <c r="C217" s="69"/>
      <c r="D217" s="69"/>
      <c r="E217" s="69"/>
      <c r="F217" s="76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198"/>
      <c r="V217" s="69"/>
      <c r="W217" s="198"/>
      <c r="X217" s="198"/>
      <c r="Y217" s="199"/>
      <c r="Z217" s="198"/>
      <c r="AA217" s="69"/>
      <c r="AB217" s="69"/>
      <c r="AC217" s="198"/>
      <c r="AD217" s="198"/>
      <c r="AE217" s="198"/>
      <c r="AF217" s="198"/>
      <c r="AG217" s="198"/>
      <c r="AH217" s="198"/>
      <c r="AI217" s="198"/>
      <c r="AJ217" s="198"/>
      <c r="AK217" s="198"/>
      <c r="AL217" s="198"/>
      <c r="AM217" s="198"/>
      <c r="AN217" s="1"/>
      <c r="AO217" s="1"/>
      <c r="AP217" s="1"/>
      <c r="AQ217" s="1"/>
      <c r="AR217" s="1"/>
      <c r="AT217" s="3"/>
      <c r="AU217" s="3"/>
      <c r="AV217" s="3"/>
      <c r="AW217" s="3"/>
    </row>
    <row r="218" spans="1:49" ht="24" customHeight="1">
      <c r="A218" s="313" t="s">
        <v>66</v>
      </c>
      <c r="B218" s="321"/>
      <c r="C218" s="313" t="s">
        <v>67</v>
      </c>
      <c r="D218" s="311"/>
      <c r="E218" s="311"/>
      <c r="F218" s="311"/>
      <c r="G218" s="311"/>
      <c r="H218" s="312"/>
      <c r="I218" s="318" t="s">
        <v>68</v>
      </c>
      <c r="J218" s="313" t="s">
        <v>69</v>
      </c>
      <c r="K218" s="321"/>
      <c r="L218" s="311"/>
      <c r="M218" s="311"/>
      <c r="N218" s="312"/>
      <c r="O218" s="69"/>
      <c r="P218" s="69"/>
      <c r="Q218" s="69"/>
      <c r="R218" s="69"/>
      <c r="S218" s="69"/>
      <c r="T218" s="69"/>
      <c r="U218" s="198"/>
      <c r="V218" s="69"/>
      <c r="W218" s="198"/>
      <c r="X218" s="198"/>
      <c r="Y218" s="199"/>
      <c r="Z218" s="198"/>
      <c r="AA218" s="69"/>
      <c r="AB218" s="69"/>
      <c r="AC218" s="198"/>
      <c r="AD218" s="198"/>
      <c r="AE218" s="198"/>
      <c r="AF218" s="198"/>
      <c r="AG218" s="198"/>
      <c r="AH218" s="198"/>
      <c r="AI218" s="198"/>
      <c r="AJ218" s="198"/>
      <c r="AK218" s="198"/>
      <c r="AL218" s="198"/>
      <c r="AM218" s="198"/>
      <c r="AN218" s="1"/>
      <c r="AO218" s="1"/>
      <c r="AP218" s="1"/>
      <c r="AQ218" s="1"/>
      <c r="AR218" s="1"/>
      <c r="AT218" s="3"/>
      <c r="AU218" s="3"/>
      <c r="AV218" s="3"/>
      <c r="AW218" s="3"/>
    </row>
    <row r="219" spans="1:49" ht="24" customHeight="1">
      <c r="A219" s="76"/>
      <c r="B219" s="76"/>
      <c r="C219" s="76"/>
      <c r="D219" s="258"/>
      <c r="E219" s="258"/>
      <c r="F219" s="258"/>
      <c r="G219" s="258"/>
      <c r="H219" s="258"/>
      <c r="I219" s="76"/>
      <c r="J219" s="76"/>
      <c r="K219" s="76"/>
      <c r="L219" s="258"/>
      <c r="M219" s="258"/>
      <c r="N219" s="258"/>
      <c r="O219" s="69"/>
      <c r="P219" s="69"/>
      <c r="Q219" s="69"/>
      <c r="R219" s="69"/>
      <c r="S219" s="69"/>
      <c r="T219" s="69"/>
      <c r="U219" s="198"/>
      <c r="V219" s="69"/>
      <c r="W219" s="198"/>
      <c r="X219" s="198"/>
      <c r="Y219" s="199"/>
      <c r="Z219" s="198"/>
      <c r="AA219" s="69"/>
      <c r="AB219" s="69"/>
      <c r="AC219" s="198"/>
      <c r="AD219" s="198"/>
      <c r="AE219" s="198"/>
      <c r="AF219" s="198"/>
      <c r="AG219" s="198"/>
      <c r="AH219" s="198"/>
      <c r="AI219" s="198"/>
      <c r="AJ219" s="198"/>
      <c r="AK219" s="198"/>
      <c r="AL219" s="198"/>
      <c r="AM219" s="198"/>
      <c r="AN219" s="1"/>
      <c r="AO219" s="1"/>
      <c r="AP219" s="1"/>
      <c r="AQ219" s="1"/>
      <c r="AR219" s="1"/>
      <c r="AT219" s="3"/>
      <c r="AU219" s="3"/>
      <c r="AV219" s="3"/>
      <c r="AW219" s="3"/>
    </row>
    <row r="220" spans="1:54" s="322" customFormat="1" ht="24" customHeight="1">
      <c r="A220" s="76"/>
      <c r="B220" s="76"/>
      <c r="C220" s="76"/>
      <c r="D220" s="258"/>
      <c r="E220" s="258"/>
      <c r="F220" s="258"/>
      <c r="G220" s="258"/>
      <c r="H220" s="258"/>
      <c r="I220" s="76"/>
      <c r="J220" s="76"/>
      <c r="K220" s="76"/>
      <c r="L220" s="258"/>
      <c r="M220" s="258"/>
      <c r="N220" s="258"/>
      <c r="O220" s="69"/>
      <c r="P220" s="69"/>
      <c r="Q220" s="69"/>
      <c r="R220" s="69"/>
      <c r="S220" s="69"/>
      <c r="T220" s="69"/>
      <c r="U220" s="198"/>
      <c r="V220" s="69"/>
      <c r="W220" s="198"/>
      <c r="X220" s="198"/>
      <c r="Y220" s="199"/>
      <c r="Z220" s="198"/>
      <c r="AA220" s="69"/>
      <c r="AB220" s="69"/>
      <c r="AC220" s="198"/>
      <c r="AD220" s="198"/>
      <c r="AE220" s="198"/>
      <c r="AF220" s="198"/>
      <c r="AG220" s="198"/>
      <c r="AH220" s="198"/>
      <c r="AI220" s="198"/>
      <c r="AJ220" s="198"/>
      <c r="AK220" s="198"/>
      <c r="AL220" s="198"/>
      <c r="AM220" s="198"/>
      <c r="AN220" s="1"/>
      <c r="AO220" s="1"/>
      <c r="AP220" s="1"/>
      <c r="AQ220" s="1"/>
      <c r="AR220" s="1"/>
      <c r="AT220" s="3"/>
      <c r="AU220" s="3"/>
      <c r="AV220" s="3"/>
      <c r="AW220" s="3"/>
      <c r="BB220" s="363"/>
    </row>
    <row r="221" spans="1:54" s="322" customFormat="1" ht="24" customHeight="1">
      <c r="A221" s="69">
        <v>30</v>
      </c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198"/>
      <c r="V221" s="69"/>
      <c r="W221" s="198"/>
      <c r="X221" s="198"/>
      <c r="Y221" s="199"/>
      <c r="Z221" s="198"/>
      <c r="AA221" s="69"/>
      <c r="AB221" s="69"/>
      <c r="AC221" s="198"/>
      <c r="AD221" s="198"/>
      <c r="AE221" s="198"/>
      <c r="AF221" s="198"/>
      <c r="AG221" s="198"/>
      <c r="AH221" s="198"/>
      <c r="AI221" s="198"/>
      <c r="AJ221" s="198"/>
      <c r="AK221" s="198"/>
      <c r="AL221" s="198"/>
      <c r="AM221" s="198"/>
      <c r="AN221" s="1"/>
      <c r="AO221" s="1"/>
      <c r="AP221" s="1"/>
      <c r="AQ221" s="1"/>
      <c r="AR221" s="1"/>
      <c r="AT221" s="3"/>
      <c r="AU221" s="3"/>
      <c r="AV221" s="3"/>
      <c r="AW221" s="3"/>
      <c r="BB221" s="363"/>
    </row>
    <row r="222" spans="1:49" ht="24" customHeight="1">
      <c r="A222" s="184" t="s">
        <v>0</v>
      </c>
      <c r="B222" s="201"/>
      <c r="C222" s="202"/>
      <c r="D222" s="203" t="s">
        <v>1</v>
      </c>
      <c r="E222" s="204">
        <f>VLOOKUP($A$221,$V$34:$AQ$38,4)</f>
        <v>16.15</v>
      </c>
      <c r="F222" s="205"/>
      <c r="G222" s="206" t="s">
        <v>2</v>
      </c>
      <c r="H222" s="201" t="str">
        <f>Teamsetup!$B$19</f>
        <v>-</v>
      </c>
      <c r="I222" s="201"/>
      <c r="J222" s="202"/>
      <c r="K222" s="207" t="s">
        <v>3</v>
      </c>
      <c r="L222" s="208"/>
      <c r="M222" s="208"/>
      <c r="N222" s="209"/>
      <c r="O222" s="69"/>
      <c r="P222" s="69"/>
      <c r="Q222" s="69"/>
      <c r="R222" s="69"/>
      <c r="S222" s="69"/>
      <c r="T222" s="69"/>
      <c r="U222" s="198"/>
      <c r="V222" s="69"/>
      <c r="W222" s="198"/>
      <c r="X222" s="198"/>
      <c r="Y222" s="199"/>
      <c r="Z222" s="198"/>
      <c r="AA222" s="69"/>
      <c r="AB222" s="69"/>
      <c r="AC222" s="198"/>
      <c r="AD222" s="198"/>
      <c r="AE222" s="198"/>
      <c r="AF222" s="198"/>
      <c r="AG222" s="198"/>
      <c r="AH222" s="198"/>
      <c r="AI222" s="198"/>
      <c r="AJ222" s="198"/>
      <c r="AK222" s="198"/>
      <c r="AL222" s="198"/>
      <c r="AM222" s="198"/>
      <c r="AN222" s="1"/>
      <c r="AO222" s="1"/>
      <c r="AP222" s="1"/>
      <c r="AQ222" s="1"/>
      <c r="AR222" s="1"/>
      <c r="AT222" s="3"/>
      <c r="AU222" s="3"/>
      <c r="AV222" s="3"/>
      <c r="AW222" s="3"/>
    </row>
    <row r="223" spans="1:49" ht="24" customHeight="1" thickBot="1">
      <c r="A223" s="185" t="s">
        <v>4</v>
      </c>
      <c r="B223" s="210"/>
      <c r="C223" s="211" t="str">
        <f>VLOOKUP($A$221,$V$34:$AQ$38,2)</f>
        <v>Javelin</v>
      </c>
      <c r="D223" s="212" t="str">
        <f>VLOOKUP($A$221,$V$34:$AQ$38,3)</f>
        <v>U15 Girls</v>
      </c>
      <c r="E223" s="205"/>
      <c r="F223" s="205" t="s">
        <v>5</v>
      </c>
      <c r="G223" s="565" t="str">
        <f>Teamsetup!$D$19</f>
        <v>-</v>
      </c>
      <c r="H223" s="566"/>
      <c r="I223" s="205"/>
      <c r="J223" s="213" t="s">
        <v>6</v>
      </c>
      <c r="K223" s="214"/>
      <c r="L223" s="215"/>
      <c r="M223" s="554" t="str">
        <f>IF(Teamsetup!$C$13=6,VLOOKUP($A$221,$V$33:$AV$50,6),IF(Teamsetup!$C$13&lt;&gt;6,VLOOKUP($A$221,$V$33:$AV$50,7)))</f>
        <v>-</v>
      </c>
      <c r="N223" s="555" t="str">
        <f>IF($Q$6=6,VLOOKUP($A$1,$V$4:$AR$46,6),IF($Q$6&lt;&gt;6,VLOOKUP($A$1,$V$4:$AR$46,7)))</f>
        <v>-</v>
      </c>
      <c r="O223" s="69"/>
      <c r="P223" s="69"/>
      <c r="Q223" s="69"/>
      <c r="R223" s="69"/>
      <c r="S223" s="69"/>
      <c r="T223" s="69"/>
      <c r="U223" s="198"/>
      <c r="V223" s="69"/>
      <c r="W223" s="198"/>
      <c r="X223" s="198"/>
      <c r="Y223" s="199"/>
      <c r="Z223" s="198"/>
      <c r="AA223" s="69"/>
      <c r="AB223" s="69"/>
      <c r="AC223" s="198"/>
      <c r="AD223" s="198"/>
      <c r="AE223" s="198"/>
      <c r="AF223" s="198"/>
      <c r="AG223" s="198"/>
      <c r="AH223" s="198"/>
      <c r="AI223" s="198"/>
      <c r="AJ223" s="198"/>
      <c r="AK223" s="198"/>
      <c r="AL223" s="198"/>
      <c r="AM223" s="198"/>
      <c r="AN223" s="1"/>
      <c r="AO223" s="1"/>
      <c r="AP223" s="1"/>
      <c r="AQ223" s="1"/>
      <c r="AR223" s="1"/>
      <c r="AT223" s="3"/>
      <c r="AU223" s="3"/>
      <c r="AV223" s="3"/>
      <c r="AW223" s="3"/>
    </row>
    <row r="224" spans="1:49" ht="24" customHeight="1">
      <c r="A224" s="186"/>
      <c r="B224" s="216"/>
      <c r="C224" s="217" t="s">
        <v>11</v>
      </c>
      <c r="D224" s="354" t="str">
        <f>VLOOKUP($A$221,$V$34:$AQ$38,5)</f>
        <v>500g</v>
      </c>
      <c r="E224" s="556" t="s">
        <v>12</v>
      </c>
      <c r="F224" s="557"/>
      <c r="G224" s="556" t="s">
        <v>13</v>
      </c>
      <c r="H224" s="557"/>
      <c r="I224" s="556" t="s">
        <v>14</v>
      </c>
      <c r="J224" s="557"/>
      <c r="K224" s="558" t="s">
        <v>15</v>
      </c>
      <c r="L224" s="559"/>
      <c r="M224" s="582" t="s">
        <v>16</v>
      </c>
      <c r="N224" s="542" t="s">
        <v>17</v>
      </c>
      <c r="O224" s="69"/>
      <c r="P224" s="69"/>
      <c r="Q224" s="69"/>
      <c r="R224" s="69"/>
      <c r="S224" s="69"/>
      <c r="T224" s="69"/>
      <c r="U224" s="198"/>
      <c r="V224" s="69"/>
      <c r="W224" s="198"/>
      <c r="X224" s="198"/>
      <c r="Y224" s="199"/>
      <c r="Z224" s="198"/>
      <c r="AA224" s="69"/>
      <c r="AB224" s="69"/>
      <c r="AC224" s="198"/>
      <c r="AD224" s="198"/>
      <c r="AE224" s="198"/>
      <c r="AF224" s="198"/>
      <c r="AG224" s="198"/>
      <c r="AH224" s="198"/>
      <c r="AI224" s="198"/>
      <c r="AJ224" s="198"/>
      <c r="AK224" s="198"/>
      <c r="AL224" s="198"/>
      <c r="AM224" s="198"/>
      <c r="AN224" s="1"/>
      <c r="AO224" s="1"/>
      <c r="AP224" s="1"/>
      <c r="AQ224" s="1"/>
      <c r="AR224" s="1"/>
      <c r="AT224" s="3"/>
      <c r="AU224" s="3"/>
      <c r="AV224" s="3"/>
      <c r="AW224" s="3"/>
    </row>
    <row r="225" spans="1:49" ht="24" customHeight="1">
      <c r="A225" s="187"/>
      <c r="B225" s="219" t="s">
        <v>21</v>
      </c>
      <c r="C225" s="220" t="s">
        <v>22</v>
      </c>
      <c r="D225" s="220" t="s">
        <v>23</v>
      </c>
      <c r="E225" s="562" t="s">
        <v>24</v>
      </c>
      <c r="F225" s="563"/>
      <c r="G225" s="562" t="s">
        <v>24</v>
      </c>
      <c r="H225" s="563"/>
      <c r="I225" s="562" t="s">
        <v>24</v>
      </c>
      <c r="J225" s="563"/>
      <c r="K225" s="562" t="s">
        <v>24</v>
      </c>
      <c r="L225" s="563"/>
      <c r="M225" s="583"/>
      <c r="N225" s="543"/>
      <c r="O225" s="69"/>
      <c r="P225" s="69"/>
      <c r="Q225" s="69"/>
      <c r="R225" s="69"/>
      <c r="S225" s="69"/>
      <c r="T225" s="69"/>
      <c r="U225" s="198"/>
      <c r="V225" s="69"/>
      <c r="W225" s="198"/>
      <c r="X225" s="198"/>
      <c r="Y225" s="199"/>
      <c r="Z225" s="198"/>
      <c r="AA225" s="69"/>
      <c r="AB225" s="69"/>
      <c r="AC225" s="198"/>
      <c r="AD225" s="198"/>
      <c r="AE225" s="198"/>
      <c r="AF225" s="198"/>
      <c r="AG225" s="198"/>
      <c r="AH225" s="198"/>
      <c r="AI225" s="198"/>
      <c r="AJ225" s="198"/>
      <c r="AK225" s="198"/>
      <c r="AL225" s="198"/>
      <c r="AM225" s="198"/>
      <c r="AN225" s="1"/>
      <c r="AO225" s="1"/>
      <c r="AP225" s="1"/>
      <c r="AQ225" s="1"/>
      <c r="AR225" s="1"/>
      <c r="AT225" s="3"/>
      <c r="AU225" s="3"/>
      <c r="AV225" s="3"/>
      <c r="AW225" s="3"/>
    </row>
    <row r="226" spans="1:49" ht="24" customHeight="1">
      <c r="A226" s="188">
        <v>1</v>
      </c>
      <c r="B226" s="205" t="str">
        <f>VLOOKUP($A$221,$V$34:$AR$38,8)</f>
        <v>-</v>
      </c>
      <c r="C226" s="221"/>
      <c r="D226" s="222" t="str">
        <f>VLOOKUP($A$221,$V$34:$AR$38,16)</f>
        <v>-</v>
      </c>
      <c r="E226" s="223"/>
      <c r="F226" s="223"/>
      <c r="G226" s="223"/>
      <c r="H226" s="223"/>
      <c r="I226" s="223"/>
      <c r="J226" s="223"/>
      <c r="K226" s="223"/>
      <c r="L226" s="223"/>
      <c r="M226" s="223"/>
      <c r="N226" s="224"/>
      <c r="O226" s="69"/>
      <c r="P226" s="69"/>
      <c r="Q226" s="69"/>
      <c r="R226" s="69"/>
      <c r="S226" s="69"/>
      <c r="T226" s="69"/>
      <c r="U226" s="198"/>
      <c r="V226" s="69"/>
      <c r="W226" s="198"/>
      <c r="X226" s="198"/>
      <c r="Y226" s="199"/>
      <c r="Z226" s="198"/>
      <c r="AA226" s="69"/>
      <c r="AB226" s="69"/>
      <c r="AC226" s="198"/>
      <c r="AD226" s="198"/>
      <c r="AE226" s="198"/>
      <c r="AF226" s="198"/>
      <c r="AG226" s="198"/>
      <c r="AH226" s="198"/>
      <c r="AI226" s="198"/>
      <c r="AJ226" s="198"/>
      <c r="AK226" s="198"/>
      <c r="AL226" s="198"/>
      <c r="AM226" s="198"/>
      <c r="AN226" s="1"/>
      <c r="AO226" s="1"/>
      <c r="AP226" s="1"/>
      <c r="AQ226" s="1"/>
      <c r="AR226" s="1"/>
      <c r="AT226" s="3"/>
      <c r="AU226" s="3"/>
      <c r="AV226" s="3"/>
      <c r="AW226" s="3"/>
    </row>
    <row r="227" spans="1:49" ht="24" customHeight="1">
      <c r="A227" s="188">
        <v>2</v>
      </c>
      <c r="B227" s="205" t="str">
        <f>VLOOKUP($A$221,$V$34:$AR$38,9)</f>
        <v>-</v>
      </c>
      <c r="C227" s="221"/>
      <c r="D227" s="205" t="str">
        <f>VLOOKUP($A$221,$V$34:$AR$38,17)</f>
        <v>-</v>
      </c>
      <c r="E227" s="223"/>
      <c r="F227" s="223"/>
      <c r="G227" s="223"/>
      <c r="H227" s="223"/>
      <c r="I227" s="223"/>
      <c r="J227" s="223"/>
      <c r="K227" s="223"/>
      <c r="L227" s="223"/>
      <c r="M227" s="223"/>
      <c r="N227" s="224"/>
      <c r="O227" s="69"/>
      <c r="P227" s="69"/>
      <c r="Q227" s="69"/>
      <c r="R227" s="69"/>
      <c r="S227" s="69"/>
      <c r="T227" s="69"/>
      <c r="U227" s="198"/>
      <c r="V227" s="69"/>
      <c r="W227" s="198"/>
      <c r="X227" s="198"/>
      <c r="Y227" s="199"/>
      <c r="Z227" s="198"/>
      <c r="AA227" s="69"/>
      <c r="AB227" s="69"/>
      <c r="AC227" s="198"/>
      <c r="AD227" s="198"/>
      <c r="AE227" s="198"/>
      <c r="AF227" s="198"/>
      <c r="AG227" s="198"/>
      <c r="AH227" s="198"/>
      <c r="AI227" s="198"/>
      <c r="AJ227" s="198"/>
      <c r="AK227" s="198"/>
      <c r="AL227" s="198"/>
      <c r="AM227" s="198"/>
      <c r="AN227" s="1"/>
      <c r="AO227" s="1"/>
      <c r="AP227" s="1"/>
      <c r="AQ227" s="1"/>
      <c r="AR227" s="1"/>
      <c r="AT227" s="3"/>
      <c r="AU227" s="3"/>
      <c r="AV227" s="3"/>
      <c r="AW227" s="3"/>
    </row>
    <row r="228" spans="1:49" ht="24" customHeight="1">
      <c r="A228" s="188">
        <v>3</v>
      </c>
      <c r="B228" s="205" t="str">
        <f>VLOOKUP($A$221,$V$34:$AR$38,10)</f>
        <v>-</v>
      </c>
      <c r="C228" s="221"/>
      <c r="D228" s="205" t="str">
        <f>VLOOKUP($A$221,$V$34:$AR$38,18)</f>
        <v>-</v>
      </c>
      <c r="E228" s="223"/>
      <c r="F228" s="223"/>
      <c r="G228" s="223"/>
      <c r="H228" s="223"/>
      <c r="I228" s="223"/>
      <c r="J228" s="223"/>
      <c r="K228" s="223"/>
      <c r="L228" s="223"/>
      <c r="M228" s="223"/>
      <c r="N228" s="224"/>
      <c r="O228" s="69"/>
      <c r="P228" s="69"/>
      <c r="Q228" s="69"/>
      <c r="R228" s="69"/>
      <c r="S228" s="69"/>
      <c r="T228" s="69"/>
      <c r="U228" s="198"/>
      <c r="V228" s="69"/>
      <c r="W228" s="198"/>
      <c r="X228" s="198"/>
      <c r="Y228" s="199"/>
      <c r="Z228" s="198"/>
      <c r="AA228" s="69"/>
      <c r="AB228" s="69"/>
      <c r="AC228" s="198"/>
      <c r="AD228" s="198"/>
      <c r="AE228" s="198"/>
      <c r="AF228" s="198"/>
      <c r="AG228" s="198"/>
      <c r="AH228" s="198"/>
      <c r="AI228" s="198"/>
      <c r="AJ228" s="198"/>
      <c r="AK228" s="198"/>
      <c r="AL228" s="198"/>
      <c r="AM228" s="198"/>
      <c r="AN228" s="1"/>
      <c r="AO228" s="1"/>
      <c r="AP228" s="1"/>
      <c r="AQ228" s="1"/>
      <c r="AR228" s="1"/>
      <c r="AT228" s="3"/>
      <c r="AU228" s="3"/>
      <c r="AV228" s="3"/>
      <c r="AW228" s="3"/>
    </row>
    <row r="229" spans="1:49" ht="24" customHeight="1">
      <c r="A229" s="188">
        <v>4</v>
      </c>
      <c r="B229" s="205" t="str">
        <f>VLOOKUP($A$221,$V$34:$AR$38,11)</f>
        <v>-</v>
      </c>
      <c r="C229" s="221"/>
      <c r="D229" s="205" t="str">
        <f>VLOOKUP($A$221,$V$34:$AR$38,19)</f>
        <v>-</v>
      </c>
      <c r="E229" s="223"/>
      <c r="F229" s="223"/>
      <c r="G229" s="223"/>
      <c r="H229" s="223"/>
      <c r="I229" s="223"/>
      <c r="J229" s="223"/>
      <c r="K229" s="223"/>
      <c r="L229" s="223"/>
      <c r="M229" s="223"/>
      <c r="N229" s="224"/>
      <c r="O229" s="69"/>
      <c r="P229" s="69"/>
      <c r="Q229" s="69"/>
      <c r="R229" s="69"/>
      <c r="S229" s="69"/>
      <c r="T229" s="69"/>
      <c r="U229" s="198"/>
      <c r="V229" s="69"/>
      <c r="W229" s="198"/>
      <c r="X229" s="198"/>
      <c r="Y229" s="199"/>
      <c r="Z229" s="198"/>
      <c r="AA229" s="69"/>
      <c r="AB229" s="69"/>
      <c r="AC229" s="198"/>
      <c r="AD229" s="198"/>
      <c r="AE229" s="198"/>
      <c r="AF229" s="198"/>
      <c r="AG229" s="198"/>
      <c r="AH229" s="198"/>
      <c r="AI229" s="198"/>
      <c r="AJ229" s="198"/>
      <c r="AK229" s="198"/>
      <c r="AL229" s="198"/>
      <c r="AM229" s="198"/>
      <c r="AN229" s="1"/>
      <c r="AO229" s="1"/>
      <c r="AP229" s="1"/>
      <c r="AQ229" s="1"/>
      <c r="AR229" s="1"/>
      <c r="AT229" s="3"/>
      <c r="AU229" s="3"/>
      <c r="AV229" s="3"/>
      <c r="AW229" s="3"/>
    </row>
    <row r="230" spans="1:49" ht="24" customHeight="1">
      <c r="A230" s="188">
        <v>5</v>
      </c>
      <c r="B230" s="205" t="str">
        <f>VLOOKUP($A$221,$V$34:$AR$38,12)</f>
        <v>-</v>
      </c>
      <c r="C230" s="221"/>
      <c r="D230" s="205" t="str">
        <f>VLOOKUP($A$221,$V$34:$AR$38,20)</f>
        <v>-</v>
      </c>
      <c r="E230" s="223"/>
      <c r="F230" s="223"/>
      <c r="G230" s="223"/>
      <c r="H230" s="223"/>
      <c r="I230" s="223"/>
      <c r="J230" s="223"/>
      <c r="K230" s="223"/>
      <c r="L230" s="223"/>
      <c r="M230" s="223"/>
      <c r="N230" s="224"/>
      <c r="O230" s="69"/>
      <c r="P230" s="69"/>
      <c r="Q230" s="69"/>
      <c r="R230" s="69"/>
      <c r="S230" s="69"/>
      <c r="T230" s="69"/>
      <c r="U230" s="198"/>
      <c r="V230" s="69"/>
      <c r="W230" s="198"/>
      <c r="X230" s="198"/>
      <c r="Y230" s="199"/>
      <c r="Z230" s="198"/>
      <c r="AA230" s="69"/>
      <c r="AB230" s="69"/>
      <c r="AC230" s="198"/>
      <c r="AD230" s="198"/>
      <c r="AE230" s="198"/>
      <c r="AF230" s="198"/>
      <c r="AG230" s="198"/>
      <c r="AH230" s="198"/>
      <c r="AI230" s="198"/>
      <c r="AJ230" s="198"/>
      <c r="AK230" s="198"/>
      <c r="AL230" s="198"/>
      <c r="AM230" s="198"/>
      <c r="AN230" s="1"/>
      <c r="AO230" s="1"/>
      <c r="AP230" s="1"/>
      <c r="AQ230" s="1"/>
      <c r="AR230" s="1"/>
      <c r="AT230" s="3"/>
      <c r="AU230" s="3"/>
      <c r="AV230" s="3"/>
      <c r="AW230" s="3"/>
    </row>
    <row r="231" spans="1:49" ht="24" customHeight="1">
      <c r="A231" s="188">
        <v>6</v>
      </c>
      <c r="B231" s="205" t="str">
        <f>VLOOKUP($A$221,$V$34:$AR$38,13)</f>
        <v>-</v>
      </c>
      <c r="C231" s="221"/>
      <c r="D231" s="205" t="str">
        <f>VLOOKUP($A$221,$V$34:$AR$38,21)</f>
        <v>-</v>
      </c>
      <c r="E231" s="223"/>
      <c r="F231" s="223"/>
      <c r="G231" s="223"/>
      <c r="H231" s="223"/>
      <c r="I231" s="223"/>
      <c r="J231" s="223"/>
      <c r="K231" s="223"/>
      <c r="L231" s="223"/>
      <c r="M231" s="223"/>
      <c r="N231" s="224"/>
      <c r="O231" s="69"/>
      <c r="P231" s="69"/>
      <c r="Q231" s="69"/>
      <c r="R231" s="69"/>
      <c r="S231" s="69"/>
      <c r="T231" s="69"/>
      <c r="U231" s="198"/>
      <c r="V231" s="69"/>
      <c r="W231" s="198"/>
      <c r="X231" s="198"/>
      <c r="Y231" s="199"/>
      <c r="Z231" s="198"/>
      <c r="AA231" s="69"/>
      <c r="AB231" s="69"/>
      <c r="AC231" s="198"/>
      <c r="AD231" s="198"/>
      <c r="AE231" s="198"/>
      <c r="AF231" s="198"/>
      <c r="AG231" s="198"/>
      <c r="AH231" s="198"/>
      <c r="AI231" s="198"/>
      <c r="AJ231" s="198"/>
      <c r="AK231" s="198"/>
      <c r="AL231" s="198"/>
      <c r="AM231" s="198"/>
      <c r="AN231" s="1"/>
      <c r="AO231" s="1"/>
      <c r="AP231" s="1"/>
      <c r="AQ231" s="1"/>
      <c r="AR231" s="1"/>
      <c r="AT231" s="3"/>
      <c r="AU231" s="3"/>
      <c r="AV231" s="3"/>
      <c r="AW231" s="3"/>
    </row>
    <row r="232" spans="1:49" ht="24" customHeight="1">
      <c r="A232" s="188">
        <v>7</v>
      </c>
      <c r="B232" s="205" t="str">
        <f>VLOOKUP($A$221,$V$34:$AR$38,14)</f>
        <v>-</v>
      </c>
      <c r="C232" s="221"/>
      <c r="D232" s="205" t="str">
        <f>VLOOKUP($A$221,$V$34:$AR$38,22)</f>
        <v>-</v>
      </c>
      <c r="E232" s="223"/>
      <c r="F232" s="223"/>
      <c r="G232" s="223"/>
      <c r="H232" s="223"/>
      <c r="I232" s="223"/>
      <c r="J232" s="223"/>
      <c r="K232" s="223"/>
      <c r="L232" s="223"/>
      <c r="M232" s="223"/>
      <c r="N232" s="224"/>
      <c r="O232" s="69"/>
      <c r="P232" s="69"/>
      <c r="Q232" s="69"/>
      <c r="R232" s="69"/>
      <c r="S232" s="69"/>
      <c r="T232" s="69"/>
      <c r="U232" s="198"/>
      <c r="V232" s="69"/>
      <c r="W232" s="198"/>
      <c r="X232" s="198"/>
      <c r="Y232" s="199"/>
      <c r="Z232" s="198"/>
      <c r="AA232" s="69"/>
      <c r="AB232" s="69"/>
      <c r="AC232" s="198"/>
      <c r="AD232" s="198"/>
      <c r="AE232" s="198"/>
      <c r="AF232" s="198"/>
      <c r="AG232" s="198"/>
      <c r="AH232" s="198"/>
      <c r="AI232" s="198"/>
      <c r="AJ232" s="198"/>
      <c r="AK232" s="198"/>
      <c r="AL232" s="198"/>
      <c r="AM232" s="198"/>
      <c r="AN232" s="1"/>
      <c r="AO232" s="1"/>
      <c r="AP232" s="1"/>
      <c r="AQ232" s="1"/>
      <c r="AR232" s="1"/>
      <c r="AT232" s="3"/>
      <c r="AU232" s="3"/>
      <c r="AV232" s="3"/>
      <c r="AW232" s="3"/>
    </row>
    <row r="233" spans="1:49" ht="24" customHeight="1">
      <c r="A233" s="188">
        <v>8</v>
      </c>
      <c r="B233" s="205" t="str">
        <f>VLOOKUP($A$221,$V$34:$AR$38,15)</f>
        <v>-</v>
      </c>
      <c r="C233" s="221"/>
      <c r="D233" s="221" t="str">
        <f>VLOOKUP($A$221,$V$34:$AR$38,23)</f>
        <v>-</v>
      </c>
      <c r="E233" s="223"/>
      <c r="F233" s="223"/>
      <c r="G233" s="223"/>
      <c r="H233" s="223"/>
      <c r="I233" s="223"/>
      <c r="J233" s="223"/>
      <c r="K233" s="223"/>
      <c r="L233" s="223"/>
      <c r="M233" s="223"/>
      <c r="N233" s="224"/>
      <c r="O233" s="69"/>
      <c r="P233" s="69"/>
      <c r="Q233" s="69"/>
      <c r="R233" s="69"/>
      <c r="S233" s="69"/>
      <c r="T233" s="69"/>
      <c r="U233" s="198"/>
      <c r="V233" s="69"/>
      <c r="W233" s="198"/>
      <c r="X233" s="198"/>
      <c r="Y233" s="199"/>
      <c r="Z233" s="198"/>
      <c r="AA233" s="69"/>
      <c r="AB233" s="69"/>
      <c r="AC233" s="198"/>
      <c r="AD233" s="198"/>
      <c r="AE233" s="198"/>
      <c r="AF233" s="198"/>
      <c r="AG233" s="198"/>
      <c r="AH233" s="198"/>
      <c r="AI233" s="198"/>
      <c r="AJ233" s="198"/>
      <c r="AK233" s="198"/>
      <c r="AL233" s="198"/>
      <c r="AM233" s="198"/>
      <c r="AN233" s="1"/>
      <c r="AO233" s="1"/>
      <c r="AP233" s="1"/>
      <c r="AQ233" s="1"/>
      <c r="AR233" s="1"/>
      <c r="AT233" s="3"/>
      <c r="AU233" s="3"/>
      <c r="AV233" s="3"/>
      <c r="AW233" s="3"/>
    </row>
    <row r="234" spans="1:49" ht="24" customHeight="1">
      <c r="A234" s="188">
        <v>9</v>
      </c>
      <c r="B234" s="205" t="str">
        <f>CONCATENATE(VLOOKUP($A$221,$V$34:$AR$38,8),(VLOOKUP($A$221,$V$34:$AR$38,8)))</f>
        <v>--</v>
      </c>
      <c r="C234" s="221"/>
      <c r="D234" s="221" t="str">
        <f>VLOOKUP($A$221,$V$34:$AR$38,16)</f>
        <v>-</v>
      </c>
      <c r="E234" s="223"/>
      <c r="F234" s="223"/>
      <c r="G234" s="223"/>
      <c r="H234" s="223"/>
      <c r="I234" s="223"/>
      <c r="J234" s="223"/>
      <c r="K234" s="223"/>
      <c r="L234" s="223"/>
      <c r="M234" s="223"/>
      <c r="N234" s="224"/>
      <c r="O234" s="69"/>
      <c r="P234" s="69"/>
      <c r="Q234" s="69"/>
      <c r="R234" s="69"/>
      <c r="S234" s="69"/>
      <c r="T234" s="69"/>
      <c r="U234" s="198"/>
      <c r="V234" s="69"/>
      <c r="W234" s="198"/>
      <c r="X234" s="198"/>
      <c r="Y234" s="199"/>
      <c r="Z234" s="198"/>
      <c r="AA234" s="69"/>
      <c r="AB234" s="69"/>
      <c r="AC234" s="198"/>
      <c r="AD234" s="198"/>
      <c r="AE234" s="198"/>
      <c r="AF234" s="198"/>
      <c r="AG234" s="198"/>
      <c r="AH234" s="198"/>
      <c r="AI234" s="198"/>
      <c r="AJ234" s="198"/>
      <c r="AK234" s="198"/>
      <c r="AL234" s="198"/>
      <c r="AM234" s="198"/>
      <c r="AN234" s="1"/>
      <c r="AO234" s="1"/>
      <c r="AP234" s="1"/>
      <c r="AQ234" s="1"/>
      <c r="AR234" s="1"/>
      <c r="AT234" s="3"/>
      <c r="AU234" s="3"/>
      <c r="AV234" s="3"/>
      <c r="AW234" s="3"/>
    </row>
    <row r="235" spans="1:49" ht="24" customHeight="1">
      <c r="A235" s="188">
        <v>10</v>
      </c>
      <c r="B235" s="205" t="str">
        <f>CONCATENATE(VLOOKUP($A$221,$V$34:$AR$38,9),(VLOOKUP($A$221,$V$34:$AR$38,9)))</f>
        <v>--</v>
      </c>
      <c r="C235" s="221"/>
      <c r="D235" s="221" t="str">
        <f>VLOOKUP($A$221,$V$34:$AR$38,17)</f>
        <v>-</v>
      </c>
      <c r="E235" s="223"/>
      <c r="F235" s="223"/>
      <c r="G235" s="223"/>
      <c r="H235" s="223"/>
      <c r="I235" s="223"/>
      <c r="J235" s="223"/>
      <c r="K235" s="223"/>
      <c r="L235" s="223"/>
      <c r="M235" s="223"/>
      <c r="N235" s="224"/>
      <c r="O235" s="69"/>
      <c r="P235" s="69"/>
      <c r="Q235" s="69"/>
      <c r="R235" s="69"/>
      <c r="S235" s="69"/>
      <c r="T235" s="69"/>
      <c r="U235" s="198"/>
      <c r="V235" s="69"/>
      <c r="W235" s="198"/>
      <c r="X235" s="198"/>
      <c r="Y235" s="199"/>
      <c r="Z235" s="198"/>
      <c r="AA235" s="69"/>
      <c r="AB235" s="69"/>
      <c r="AC235" s="198"/>
      <c r="AD235" s="198"/>
      <c r="AE235" s="198"/>
      <c r="AF235" s="198"/>
      <c r="AG235" s="198"/>
      <c r="AH235" s="198"/>
      <c r="AI235" s="198"/>
      <c r="AJ235" s="198"/>
      <c r="AK235" s="198"/>
      <c r="AL235" s="198"/>
      <c r="AM235" s="198"/>
      <c r="AN235" s="1"/>
      <c r="AO235" s="1"/>
      <c r="AP235" s="1"/>
      <c r="AQ235" s="1"/>
      <c r="AR235" s="1"/>
      <c r="AT235" s="3"/>
      <c r="AU235" s="3"/>
      <c r="AV235" s="3"/>
      <c r="AW235" s="3"/>
    </row>
    <row r="236" spans="1:49" ht="24" customHeight="1">
      <c r="A236" s="188">
        <v>11</v>
      </c>
      <c r="B236" s="205" t="str">
        <f>CONCATENATE(VLOOKUP($A$221,$V$34:$AR$38,10),(VLOOKUP($A$221,$V$34:$AR$38,10)))</f>
        <v>--</v>
      </c>
      <c r="C236" s="221"/>
      <c r="D236" s="228" t="str">
        <f>VLOOKUP($A$221,$V$34:$AR$38,18)</f>
        <v>-</v>
      </c>
      <c r="E236" s="223"/>
      <c r="F236" s="223"/>
      <c r="G236" s="223"/>
      <c r="H236" s="223"/>
      <c r="I236" s="223"/>
      <c r="J236" s="223"/>
      <c r="K236" s="223"/>
      <c r="L236" s="223"/>
      <c r="M236" s="223"/>
      <c r="N236" s="224"/>
      <c r="O236" s="69"/>
      <c r="P236" s="69"/>
      <c r="Q236" s="69"/>
      <c r="R236" s="69"/>
      <c r="S236" s="69"/>
      <c r="T236" s="69"/>
      <c r="U236" s="198"/>
      <c r="V236" s="69"/>
      <c r="W236" s="198"/>
      <c r="X236" s="198"/>
      <c r="Y236" s="199"/>
      <c r="Z236" s="198"/>
      <c r="AA236" s="69"/>
      <c r="AB236" s="69"/>
      <c r="AC236" s="198"/>
      <c r="AD236" s="198"/>
      <c r="AE236" s="198"/>
      <c r="AF236" s="198"/>
      <c r="AG236" s="198"/>
      <c r="AH236" s="198"/>
      <c r="AI236" s="198"/>
      <c r="AJ236" s="198"/>
      <c r="AK236" s="198"/>
      <c r="AL236" s="198"/>
      <c r="AM236" s="198"/>
      <c r="AN236" s="1"/>
      <c r="AO236" s="1"/>
      <c r="AP236" s="1"/>
      <c r="AQ236" s="1"/>
      <c r="AR236" s="1"/>
      <c r="AT236" s="3"/>
      <c r="AU236" s="3"/>
      <c r="AV236" s="3"/>
      <c r="AW236" s="3"/>
    </row>
    <row r="237" spans="1:49" ht="24" customHeight="1">
      <c r="A237" s="188">
        <v>12</v>
      </c>
      <c r="B237" s="205" t="str">
        <f>CONCATENATE(VLOOKUP($A$221,$V$34:$AR$38,11),(VLOOKUP($A$221,$V$34:$AR$38,11)))</f>
        <v>--</v>
      </c>
      <c r="C237" s="221"/>
      <c r="D237" s="221" t="str">
        <f>VLOOKUP($A$221,$V$34:$AR$38,19)</f>
        <v>-</v>
      </c>
      <c r="E237" s="223"/>
      <c r="F237" s="223"/>
      <c r="G237" s="223"/>
      <c r="H237" s="223"/>
      <c r="I237" s="223"/>
      <c r="J237" s="223"/>
      <c r="K237" s="223"/>
      <c r="L237" s="223"/>
      <c r="M237" s="223"/>
      <c r="N237" s="224"/>
      <c r="O237" s="69"/>
      <c r="P237" s="69"/>
      <c r="Q237" s="69"/>
      <c r="R237" s="69"/>
      <c r="S237" s="69"/>
      <c r="T237" s="69"/>
      <c r="U237" s="198"/>
      <c r="V237" s="69"/>
      <c r="W237" s="198"/>
      <c r="X237" s="198"/>
      <c r="Y237" s="199"/>
      <c r="Z237" s="198"/>
      <c r="AA237" s="69"/>
      <c r="AB237" s="69"/>
      <c r="AC237" s="198"/>
      <c r="AD237" s="198"/>
      <c r="AE237" s="198"/>
      <c r="AF237" s="198"/>
      <c r="AG237" s="198"/>
      <c r="AH237" s="198"/>
      <c r="AI237" s="198"/>
      <c r="AJ237" s="198"/>
      <c r="AK237" s="198"/>
      <c r="AL237" s="198"/>
      <c r="AM237" s="198"/>
      <c r="AN237" s="1"/>
      <c r="AO237" s="1"/>
      <c r="AP237" s="1"/>
      <c r="AQ237" s="1"/>
      <c r="AR237" s="1"/>
      <c r="AT237" s="3"/>
      <c r="AU237" s="3"/>
      <c r="AV237" s="3"/>
      <c r="AW237" s="3"/>
    </row>
    <row r="238" spans="1:49" ht="24" customHeight="1">
      <c r="A238" s="188">
        <v>13</v>
      </c>
      <c r="B238" s="205" t="str">
        <f>CONCATENATE(VLOOKUP($A$221,$V$34:$AR$38,12),(VLOOKUP($A$221,$V$34:$AR$38,12)))</f>
        <v>--</v>
      </c>
      <c r="C238" s="221"/>
      <c r="D238" s="221" t="str">
        <f>VLOOKUP($A$221,$V$34:$AR$38,20)</f>
        <v>-</v>
      </c>
      <c r="E238" s="223"/>
      <c r="F238" s="223"/>
      <c r="G238" s="223"/>
      <c r="H238" s="223"/>
      <c r="I238" s="223"/>
      <c r="J238" s="223"/>
      <c r="K238" s="223"/>
      <c r="L238" s="223"/>
      <c r="M238" s="223"/>
      <c r="N238" s="224"/>
      <c r="O238" s="69"/>
      <c r="P238" s="69"/>
      <c r="Q238" s="69"/>
      <c r="R238" s="69"/>
      <c r="S238" s="69"/>
      <c r="T238" s="69"/>
      <c r="U238" s="198"/>
      <c r="V238" s="69"/>
      <c r="W238" s="198"/>
      <c r="X238" s="198"/>
      <c r="Y238" s="199"/>
      <c r="Z238" s="198"/>
      <c r="AA238" s="69"/>
      <c r="AB238" s="69"/>
      <c r="AC238" s="198"/>
      <c r="AD238" s="198"/>
      <c r="AE238" s="198"/>
      <c r="AF238" s="198"/>
      <c r="AG238" s="198"/>
      <c r="AH238" s="198"/>
      <c r="AI238" s="198"/>
      <c r="AJ238" s="198"/>
      <c r="AK238" s="198"/>
      <c r="AL238" s="198"/>
      <c r="AM238" s="198"/>
      <c r="AN238" s="1"/>
      <c r="AO238" s="1"/>
      <c r="AP238" s="1"/>
      <c r="AQ238" s="1"/>
      <c r="AR238" s="1"/>
      <c r="AT238" s="3"/>
      <c r="AU238" s="3"/>
      <c r="AV238" s="3"/>
      <c r="AW238" s="3"/>
    </row>
    <row r="239" spans="1:49" ht="24" customHeight="1">
      <c r="A239" s="188">
        <v>14</v>
      </c>
      <c r="B239" s="205" t="str">
        <f>CONCATENATE(VLOOKUP($A$221,$V$34:$AR$38,13),(VLOOKUP($A$221,$V$34:$AR$38,13)))</f>
        <v>--</v>
      </c>
      <c r="C239" s="221"/>
      <c r="D239" s="221" t="str">
        <f>VLOOKUP($A$221,$V$34:$AR$38,21)</f>
        <v>-</v>
      </c>
      <c r="E239" s="223"/>
      <c r="F239" s="223"/>
      <c r="G239" s="223"/>
      <c r="H239" s="223"/>
      <c r="I239" s="223"/>
      <c r="J239" s="223"/>
      <c r="K239" s="223"/>
      <c r="L239" s="223"/>
      <c r="M239" s="223"/>
      <c r="N239" s="224"/>
      <c r="O239" s="69"/>
      <c r="P239" s="69"/>
      <c r="Q239" s="69"/>
      <c r="R239" s="69"/>
      <c r="S239" s="69"/>
      <c r="T239" s="69"/>
      <c r="U239" s="198"/>
      <c r="V239" s="69"/>
      <c r="W239" s="198"/>
      <c r="X239" s="198"/>
      <c r="Y239" s="199"/>
      <c r="Z239" s="198"/>
      <c r="AA239" s="69"/>
      <c r="AB239" s="69"/>
      <c r="AC239" s="198"/>
      <c r="AD239" s="198"/>
      <c r="AE239" s="198"/>
      <c r="AF239" s="198"/>
      <c r="AG239" s="198"/>
      <c r="AH239" s="198"/>
      <c r="AI239" s="198"/>
      <c r="AJ239" s="198"/>
      <c r="AK239" s="198"/>
      <c r="AL239" s="198"/>
      <c r="AM239" s="198"/>
      <c r="AN239" s="1"/>
      <c r="AO239" s="1"/>
      <c r="AP239" s="1"/>
      <c r="AQ239" s="1"/>
      <c r="AR239" s="1"/>
      <c r="AT239" s="3"/>
      <c r="AU239" s="3"/>
      <c r="AV239" s="3"/>
      <c r="AW239" s="3"/>
    </row>
    <row r="240" spans="1:49" ht="24" customHeight="1">
      <c r="A240" s="188">
        <v>15</v>
      </c>
      <c r="B240" s="230" t="str">
        <f>CONCATENATE(VLOOKUP($A$221,$V$34:$AR$38,14),(VLOOKUP($A$221,$V$34:$AR$38,14)))</f>
        <v>--</v>
      </c>
      <c r="C240" s="221"/>
      <c r="D240" s="222" t="str">
        <f>VLOOKUP($A$221,$V$34:$AR$38,22)</f>
        <v>-</v>
      </c>
      <c r="E240" s="223"/>
      <c r="F240" s="223"/>
      <c r="G240" s="223"/>
      <c r="H240" s="223"/>
      <c r="I240" s="223"/>
      <c r="J240" s="223"/>
      <c r="K240" s="223"/>
      <c r="L240" s="223"/>
      <c r="M240" s="223"/>
      <c r="N240" s="224"/>
      <c r="O240" s="69"/>
      <c r="P240" s="69"/>
      <c r="Q240" s="69"/>
      <c r="R240" s="69"/>
      <c r="S240" s="69"/>
      <c r="T240" s="69"/>
      <c r="U240" s="198"/>
      <c r="V240" s="69"/>
      <c r="W240" s="198"/>
      <c r="X240" s="198"/>
      <c r="Y240" s="199"/>
      <c r="Z240" s="198"/>
      <c r="AA240" s="69"/>
      <c r="AB240" s="69"/>
      <c r="AC240" s="198"/>
      <c r="AD240" s="198"/>
      <c r="AE240" s="198"/>
      <c r="AF240" s="198"/>
      <c r="AG240" s="198"/>
      <c r="AH240" s="198"/>
      <c r="AI240" s="198"/>
      <c r="AJ240" s="198"/>
      <c r="AK240" s="198"/>
      <c r="AL240" s="198"/>
      <c r="AM240" s="198"/>
      <c r="AN240" s="1"/>
      <c r="AO240" s="1"/>
      <c r="AP240" s="1"/>
      <c r="AQ240" s="1"/>
      <c r="AR240" s="1"/>
      <c r="AT240" s="3"/>
      <c r="AU240" s="3"/>
      <c r="AV240" s="3"/>
      <c r="AW240" s="3"/>
    </row>
    <row r="241" spans="1:49" ht="24" customHeight="1">
      <c r="A241" s="188">
        <v>16</v>
      </c>
      <c r="B241" s="230" t="str">
        <f>CONCATENATE(VLOOKUP($A$221,$V$34:$AR$38,15),(VLOOKUP($A$221,$V$34:$AR$38,15)))</f>
        <v>--</v>
      </c>
      <c r="C241" s="221"/>
      <c r="D241" s="222" t="str">
        <f>VLOOKUP($A$221,$V$34:$AR$38,23)</f>
        <v>-</v>
      </c>
      <c r="E241" s="223"/>
      <c r="F241" s="223"/>
      <c r="G241" s="223"/>
      <c r="H241" s="223"/>
      <c r="I241" s="223"/>
      <c r="J241" s="223"/>
      <c r="K241" s="223"/>
      <c r="L241" s="223"/>
      <c r="M241" s="223"/>
      <c r="N241" s="224"/>
      <c r="O241" s="69"/>
      <c r="P241" s="69"/>
      <c r="Q241" s="69"/>
      <c r="R241" s="69"/>
      <c r="S241" s="69"/>
      <c r="T241" s="69"/>
      <c r="U241" s="198"/>
      <c r="V241" s="69"/>
      <c r="W241" s="198"/>
      <c r="X241" s="198"/>
      <c r="Y241" s="199"/>
      <c r="Z241" s="198"/>
      <c r="AA241" s="69"/>
      <c r="AB241" s="69"/>
      <c r="AC241" s="198"/>
      <c r="AD241" s="198"/>
      <c r="AE241" s="198"/>
      <c r="AF241" s="198"/>
      <c r="AG241" s="198"/>
      <c r="AH241" s="198"/>
      <c r="AI241" s="198"/>
      <c r="AJ241" s="198"/>
      <c r="AK241" s="198"/>
      <c r="AL241" s="198"/>
      <c r="AM241" s="198"/>
      <c r="AN241" s="1"/>
      <c r="AO241" s="1"/>
      <c r="AP241" s="1"/>
      <c r="AQ241" s="1"/>
      <c r="AR241" s="1"/>
      <c r="AT241" s="3"/>
      <c r="AU241" s="3"/>
      <c r="AV241" s="3"/>
      <c r="AW241" s="3"/>
    </row>
    <row r="242" spans="1:49" ht="24" customHeight="1">
      <c r="A242" s="188">
        <v>17</v>
      </c>
      <c r="B242" s="230"/>
      <c r="C242" s="221"/>
      <c r="D242" s="222"/>
      <c r="E242" s="223"/>
      <c r="F242" s="223"/>
      <c r="G242" s="223"/>
      <c r="H242" s="223"/>
      <c r="I242" s="223"/>
      <c r="J242" s="223"/>
      <c r="K242" s="223"/>
      <c r="L242" s="223"/>
      <c r="M242" s="223"/>
      <c r="N242" s="224"/>
      <c r="O242" s="69"/>
      <c r="P242" s="69"/>
      <c r="Q242" s="69"/>
      <c r="R242" s="69"/>
      <c r="S242" s="69"/>
      <c r="T242" s="69"/>
      <c r="U242" s="198"/>
      <c r="V242" s="69"/>
      <c r="W242" s="198"/>
      <c r="X242" s="198"/>
      <c r="Y242" s="199"/>
      <c r="Z242" s="198"/>
      <c r="AA242" s="69"/>
      <c r="AB242" s="69"/>
      <c r="AC242" s="198"/>
      <c r="AD242" s="198"/>
      <c r="AE242" s="198"/>
      <c r="AF242" s="198"/>
      <c r="AG242" s="198"/>
      <c r="AH242" s="198"/>
      <c r="AI242" s="198"/>
      <c r="AJ242" s="198"/>
      <c r="AK242" s="198"/>
      <c r="AL242" s="198"/>
      <c r="AM242" s="198"/>
      <c r="AN242" s="1"/>
      <c r="AO242" s="1"/>
      <c r="AP242" s="1"/>
      <c r="AQ242" s="1"/>
      <c r="AR242" s="1"/>
      <c r="AT242" s="3"/>
      <c r="AU242" s="3"/>
      <c r="AV242" s="3"/>
      <c r="AW242" s="3"/>
    </row>
    <row r="243" spans="1:49" s="363" customFormat="1" ht="24" customHeight="1">
      <c r="A243" s="188">
        <v>18</v>
      </c>
      <c r="B243" s="230"/>
      <c r="C243" s="221"/>
      <c r="D243" s="222"/>
      <c r="E243" s="475"/>
      <c r="F243" s="475"/>
      <c r="G243" s="475"/>
      <c r="H243" s="475"/>
      <c r="I243" s="475"/>
      <c r="J243" s="475"/>
      <c r="K243" s="475"/>
      <c r="L243" s="475"/>
      <c r="M243" s="475"/>
      <c r="N243" s="476"/>
      <c r="O243" s="69"/>
      <c r="P243" s="69"/>
      <c r="Q243" s="69"/>
      <c r="R243" s="69"/>
      <c r="S243" s="69"/>
      <c r="T243" s="69"/>
      <c r="U243" s="198"/>
      <c r="V243" s="69"/>
      <c r="W243" s="198"/>
      <c r="X243" s="198"/>
      <c r="Y243" s="199"/>
      <c r="Z243" s="198"/>
      <c r="AA243" s="69"/>
      <c r="AB243" s="69"/>
      <c r="AC243" s="198"/>
      <c r="AD243" s="198"/>
      <c r="AE243" s="198"/>
      <c r="AF243" s="198"/>
      <c r="AG243" s="198"/>
      <c r="AH243" s="198"/>
      <c r="AI243" s="198"/>
      <c r="AJ243" s="198"/>
      <c r="AK243" s="198"/>
      <c r="AL243" s="198"/>
      <c r="AM243" s="198"/>
      <c r="AN243" s="1"/>
      <c r="AO243" s="1"/>
      <c r="AP243" s="1"/>
      <c r="AQ243" s="1"/>
      <c r="AR243" s="1"/>
      <c r="AT243" s="3"/>
      <c r="AU243" s="3"/>
      <c r="AV243" s="3"/>
      <c r="AW243" s="3"/>
    </row>
    <row r="244" spans="1:49" s="363" customFormat="1" ht="24" customHeight="1">
      <c r="A244" s="188">
        <v>19</v>
      </c>
      <c r="B244" s="230"/>
      <c r="C244" s="221"/>
      <c r="D244" s="222"/>
      <c r="E244" s="475"/>
      <c r="F244" s="475"/>
      <c r="G244" s="475"/>
      <c r="H244" s="475"/>
      <c r="I244" s="475"/>
      <c r="J244" s="475"/>
      <c r="K244" s="475"/>
      <c r="L244" s="475"/>
      <c r="M244" s="475"/>
      <c r="N244" s="476"/>
      <c r="O244" s="69"/>
      <c r="P244" s="69"/>
      <c r="Q244" s="69"/>
      <c r="R244" s="69"/>
      <c r="S244" s="69"/>
      <c r="T244" s="69"/>
      <c r="U244" s="198"/>
      <c r="V244" s="69"/>
      <c r="W244" s="198"/>
      <c r="X244" s="198"/>
      <c r="Y244" s="199"/>
      <c r="Z244" s="198"/>
      <c r="AA244" s="69"/>
      <c r="AB244" s="69"/>
      <c r="AC244" s="198"/>
      <c r="AD244" s="198"/>
      <c r="AE244" s="198"/>
      <c r="AF244" s="198"/>
      <c r="AG244" s="198"/>
      <c r="AH244" s="198"/>
      <c r="AI244" s="198"/>
      <c r="AJ244" s="198"/>
      <c r="AK244" s="198"/>
      <c r="AL244" s="198"/>
      <c r="AM244" s="198"/>
      <c r="AN244" s="1"/>
      <c r="AO244" s="1"/>
      <c r="AP244" s="1"/>
      <c r="AQ244" s="1"/>
      <c r="AR244" s="1"/>
      <c r="AT244" s="3"/>
      <c r="AU244" s="3"/>
      <c r="AV244" s="3"/>
      <c r="AW244" s="3"/>
    </row>
    <row r="245" spans="1:49" s="363" customFormat="1" ht="24" customHeight="1">
      <c r="A245" s="188">
        <v>20</v>
      </c>
      <c r="B245" s="230"/>
      <c r="C245" s="221"/>
      <c r="D245" s="222"/>
      <c r="E245" s="475"/>
      <c r="F245" s="475"/>
      <c r="G245" s="475"/>
      <c r="H245" s="475"/>
      <c r="I245" s="475"/>
      <c r="J245" s="475"/>
      <c r="K245" s="475"/>
      <c r="L245" s="475"/>
      <c r="M245" s="475"/>
      <c r="N245" s="476"/>
      <c r="O245" s="69"/>
      <c r="P245" s="69"/>
      <c r="Q245" s="69"/>
      <c r="R245" s="69"/>
      <c r="S245" s="69"/>
      <c r="T245" s="69"/>
      <c r="U245" s="198"/>
      <c r="V245" s="69"/>
      <c r="W245" s="198"/>
      <c r="X245" s="198"/>
      <c r="Y245" s="199"/>
      <c r="Z245" s="198"/>
      <c r="AA245" s="69"/>
      <c r="AB245" s="69"/>
      <c r="AC245" s="198"/>
      <c r="AD245" s="198"/>
      <c r="AE245" s="198"/>
      <c r="AF245" s="198"/>
      <c r="AG245" s="198"/>
      <c r="AH245" s="198"/>
      <c r="AI245" s="198"/>
      <c r="AJ245" s="198"/>
      <c r="AK245" s="198"/>
      <c r="AL245" s="198"/>
      <c r="AM245" s="198"/>
      <c r="AN245" s="1"/>
      <c r="AO245" s="1"/>
      <c r="AP245" s="1"/>
      <c r="AQ245" s="1"/>
      <c r="AR245" s="1"/>
      <c r="AT245" s="3"/>
      <c r="AU245" s="3"/>
      <c r="AV245" s="3"/>
      <c r="AW245" s="3"/>
    </row>
    <row r="246" spans="1:49" s="363" customFormat="1" ht="24" customHeight="1">
      <c r="A246" s="188">
        <v>21</v>
      </c>
      <c r="B246" s="230"/>
      <c r="C246" s="221"/>
      <c r="D246" s="222"/>
      <c r="E246" s="475"/>
      <c r="F246" s="475"/>
      <c r="G246" s="475"/>
      <c r="H246" s="475"/>
      <c r="I246" s="475"/>
      <c r="J246" s="475"/>
      <c r="K246" s="475"/>
      <c r="L246" s="475"/>
      <c r="M246" s="475"/>
      <c r="N246" s="476"/>
      <c r="O246" s="69"/>
      <c r="P246" s="69"/>
      <c r="Q246" s="69"/>
      <c r="R246" s="69"/>
      <c r="S246" s="69"/>
      <c r="T246" s="69"/>
      <c r="U246" s="198"/>
      <c r="V246" s="69"/>
      <c r="W246" s="198"/>
      <c r="X246" s="198"/>
      <c r="Y246" s="199"/>
      <c r="Z246" s="198"/>
      <c r="AA246" s="69"/>
      <c r="AB246" s="69"/>
      <c r="AC246" s="198"/>
      <c r="AD246" s="198"/>
      <c r="AE246" s="198"/>
      <c r="AF246" s="198"/>
      <c r="AG246" s="198"/>
      <c r="AH246" s="198"/>
      <c r="AI246" s="198"/>
      <c r="AJ246" s="198"/>
      <c r="AK246" s="198"/>
      <c r="AL246" s="198"/>
      <c r="AM246" s="198"/>
      <c r="AN246" s="1"/>
      <c r="AO246" s="1"/>
      <c r="AP246" s="1"/>
      <c r="AQ246" s="1"/>
      <c r="AR246" s="1"/>
      <c r="AT246" s="3"/>
      <c r="AU246" s="3"/>
      <c r="AV246" s="3"/>
      <c r="AW246" s="3"/>
    </row>
    <row r="247" spans="1:49" s="363" customFormat="1" ht="24" customHeight="1">
      <c r="A247" s="188">
        <v>22</v>
      </c>
      <c r="B247" s="230"/>
      <c r="C247" s="221"/>
      <c r="D247" s="222"/>
      <c r="E247" s="475"/>
      <c r="F247" s="475"/>
      <c r="G247" s="475"/>
      <c r="H247" s="475"/>
      <c r="I247" s="475"/>
      <c r="J247" s="475"/>
      <c r="K247" s="475"/>
      <c r="L247" s="475"/>
      <c r="M247" s="475"/>
      <c r="N247" s="476"/>
      <c r="O247" s="69"/>
      <c r="P247" s="69"/>
      <c r="Q247" s="69"/>
      <c r="R247" s="69"/>
      <c r="S247" s="69"/>
      <c r="T247" s="69"/>
      <c r="U247" s="198"/>
      <c r="V247" s="69"/>
      <c r="W247" s="198"/>
      <c r="X247" s="198"/>
      <c r="Y247" s="199"/>
      <c r="Z247" s="198"/>
      <c r="AA247" s="69"/>
      <c r="AB247" s="69"/>
      <c r="AC247" s="198"/>
      <c r="AD247" s="198"/>
      <c r="AE247" s="198"/>
      <c r="AF247" s="198"/>
      <c r="AG247" s="198"/>
      <c r="AH247" s="198"/>
      <c r="AI247" s="198"/>
      <c r="AJ247" s="198"/>
      <c r="AK247" s="198"/>
      <c r="AL247" s="198"/>
      <c r="AM247" s="198"/>
      <c r="AN247" s="1"/>
      <c r="AO247" s="1"/>
      <c r="AP247" s="1"/>
      <c r="AQ247" s="1"/>
      <c r="AR247" s="1"/>
      <c r="AT247" s="3"/>
      <c r="AU247" s="3"/>
      <c r="AV247" s="3"/>
      <c r="AW247" s="3"/>
    </row>
    <row r="248" spans="1:49" ht="24" customHeight="1">
      <c r="A248" s="188">
        <v>23</v>
      </c>
      <c r="B248" s="230"/>
      <c r="C248" s="221"/>
      <c r="D248" s="222"/>
      <c r="E248" s="223"/>
      <c r="F248" s="223"/>
      <c r="G248" s="223"/>
      <c r="H248" s="223"/>
      <c r="I248" s="223"/>
      <c r="J248" s="223"/>
      <c r="K248" s="223"/>
      <c r="L248" s="223"/>
      <c r="M248" s="223"/>
      <c r="N248" s="224"/>
      <c r="O248" s="69"/>
      <c r="P248" s="69"/>
      <c r="Q248" s="69"/>
      <c r="R248" s="69"/>
      <c r="S248" s="69"/>
      <c r="T248" s="69"/>
      <c r="U248" s="198"/>
      <c r="V248" s="69"/>
      <c r="W248" s="198"/>
      <c r="X248" s="198"/>
      <c r="Y248" s="199"/>
      <c r="Z248" s="198"/>
      <c r="AA248" s="69"/>
      <c r="AB248" s="69"/>
      <c r="AC248" s="198"/>
      <c r="AD248" s="198"/>
      <c r="AE248" s="198"/>
      <c r="AF248" s="198"/>
      <c r="AG248" s="198"/>
      <c r="AH248" s="198"/>
      <c r="AI248" s="198"/>
      <c r="AJ248" s="198"/>
      <c r="AK248" s="198"/>
      <c r="AL248" s="198"/>
      <c r="AM248" s="198"/>
      <c r="AN248" s="1"/>
      <c r="AO248" s="1"/>
      <c r="AP248" s="1"/>
      <c r="AQ248" s="1"/>
      <c r="AR248" s="1"/>
      <c r="AT248" s="3"/>
      <c r="AU248" s="3"/>
      <c r="AV248" s="3"/>
      <c r="AW248" s="3"/>
    </row>
    <row r="249" spans="1:49" ht="24" customHeight="1">
      <c r="A249" s="188">
        <v>24</v>
      </c>
      <c r="B249" s="230"/>
      <c r="C249" s="221"/>
      <c r="D249" s="222"/>
      <c r="E249" s="223"/>
      <c r="F249" s="223"/>
      <c r="G249" s="223"/>
      <c r="H249" s="223"/>
      <c r="I249" s="223"/>
      <c r="J249" s="223"/>
      <c r="K249" s="223"/>
      <c r="L249" s="223"/>
      <c r="M249" s="223"/>
      <c r="N249" s="224"/>
      <c r="O249" s="69"/>
      <c r="P249" s="69"/>
      <c r="Q249" s="69"/>
      <c r="R249" s="69"/>
      <c r="S249" s="69"/>
      <c r="T249" s="69"/>
      <c r="U249" s="198"/>
      <c r="V249" s="69"/>
      <c r="W249" s="198"/>
      <c r="X249" s="198"/>
      <c r="Y249" s="199"/>
      <c r="Z249" s="198"/>
      <c r="AA249" s="69"/>
      <c r="AB249" s="69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"/>
      <c r="AO249" s="1"/>
      <c r="AP249" s="1"/>
      <c r="AQ249" s="1"/>
      <c r="AR249" s="1"/>
      <c r="AT249" s="3"/>
      <c r="AU249" s="3"/>
      <c r="AV249" s="3"/>
      <c r="AW249" s="3"/>
    </row>
    <row r="250" spans="1:49" ht="24" customHeight="1" thickBot="1">
      <c r="A250" s="188">
        <v>25</v>
      </c>
      <c r="B250" s="231"/>
      <c r="C250" s="232"/>
      <c r="D250" s="233"/>
      <c r="E250" s="234"/>
      <c r="F250" s="234"/>
      <c r="G250" s="234"/>
      <c r="H250" s="234"/>
      <c r="I250" s="234"/>
      <c r="J250" s="234"/>
      <c r="K250" s="234"/>
      <c r="L250" s="234"/>
      <c r="M250" s="234"/>
      <c r="N250" s="235"/>
      <c r="O250" s="69"/>
      <c r="P250" s="69"/>
      <c r="Q250" s="69"/>
      <c r="R250" s="69"/>
      <c r="S250" s="69"/>
      <c r="T250" s="69"/>
      <c r="U250" s="198"/>
      <c r="V250" s="69"/>
      <c r="W250" s="198"/>
      <c r="X250" s="198"/>
      <c r="Y250" s="199"/>
      <c r="Z250" s="198"/>
      <c r="AA250" s="69"/>
      <c r="AB250" s="69"/>
      <c r="AC250" s="198"/>
      <c r="AD250" s="198"/>
      <c r="AE250" s="198"/>
      <c r="AF250" s="198"/>
      <c r="AG250" s="198"/>
      <c r="AH250" s="198"/>
      <c r="AI250" s="198"/>
      <c r="AJ250" s="198"/>
      <c r="AK250" s="198"/>
      <c r="AL250" s="198"/>
      <c r="AM250" s="198"/>
      <c r="AN250" s="1"/>
      <c r="AO250" s="1"/>
      <c r="AP250" s="1"/>
      <c r="AQ250" s="1"/>
      <c r="AR250" s="1"/>
      <c r="AT250" s="3"/>
      <c r="AU250" s="3"/>
      <c r="AV250" s="3"/>
      <c r="AW250" s="3"/>
    </row>
    <row r="251" spans="1:49" ht="24" customHeight="1" thickBot="1">
      <c r="A251" s="191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69"/>
      <c r="P251" s="69"/>
      <c r="Q251" s="69"/>
      <c r="R251" s="69"/>
      <c r="S251" s="69"/>
      <c r="T251" s="69"/>
      <c r="U251" s="198"/>
      <c r="V251" s="69"/>
      <c r="W251" s="198"/>
      <c r="X251" s="198"/>
      <c r="Y251" s="199"/>
      <c r="Z251" s="198"/>
      <c r="AA251" s="69"/>
      <c r="AB251" s="69"/>
      <c r="AC251" s="198"/>
      <c r="AD251" s="198"/>
      <c r="AE251" s="198"/>
      <c r="AF251" s="198"/>
      <c r="AG251" s="198"/>
      <c r="AH251" s="198"/>
      <c r="AI251" s="198"/>
      <c r="AJ251" s="198"/>
      <c r="AK251" s="198"/>
      <c r="AL251" s="198"/>
      <c r="AM251" s="198"/>
      <c r="AN251" s="1"/>
      <c r="AO251" s="1"/>
      <c r="AP251" s="1"/>
      <c r="AQ251" s="1"/>
      <c r="AR251" s="1"/>
      <c r="AT251" s="3"/>
      <c r="AU251" s="3"/>
      <c r="AV251" s="3"/>
      <c r="AW251" s="3"/>
    </row>
    <row r="252" spans="1:49" ht="24" customHeight="1">
      <c r="A252" s="192" t="s">
        <v>48</v>
      </c>
      <c r="B252" s="236"/>
      <c r="C252" s="236"/>
      <c r="D252" s="236"/>
      <c r="E252" s="236"/>
      <c r="F252" s="237"/>
      <c r="G252" s="567" t="s">
        <v>49</v>
      </c>
      <c r="H252" s="568"/>
      <c r="I252" s="568"/>
      <c r="J252" s="568"/>
      <c r="K252" s="568"/>
      <c r="L252" s="568"/>
      <c r="M252" s="568"/>
      <c r="N252" s="569"/>
      <c r="O252" s="69"/>
      <c r="P252" s="69"/>
      <c r="Q252" s="69"/>
      <c r="R252" s="69"/>
      <c r="S252" s="69"/>
      <c r="T252" s="69"/>
      <c r="U252" s="198"/>
      <c r="V252" s="69"/>
      <c r="W252" s="198"/>
      <c r="X252" s="198"/>
      <c r="Y252" s="199"/>
      <c r="Z252" s="198"/>
      <c r="AA252" s="69"/>
      <c r="AB252" s="69"/>
      <c r="AC252" s="198"/>
      <c r="AD252" s="198"/>
      <c r="AE252" s="198"/>
      <c r="AF252" s="198"/>
      <c r="AG252" s="198"/>
      <c r="AH252" s="198"/>
      <c r="AI252" s="198"/>
      <c r="AJ252" s="198"/>
      <c r="AK252" s="198"/>
      <c r="AL252" s="198"/>
      <c r="AM252" s="198"/>
      <c r="AN252" s="1"/>
      <c r="AO252" s="1"/>
      <c r="AP252" s="1"/>
      <c r="AQ252" s="1"/>
      <c r="AR252" s="1"/>
      <c r="AT252" s="3"/>
      <c r="AU252" s="3"/>
      <c r="AV252" s="3"/>
      <c r="AW252" s="3"/>
    </row>
    <row r="253" spans="1:49" ht="24" customHeight="1">
      <c r="A253" s="193" t="s">
        <v>51</v>
      </c>
      <c r="B253" s="240" t="s">
        <v>21</v>
      </c>
      <c r="C253" s="241" t="s">
        <v>22</v>
      </c>
      <c r="D253" s="241" t="s">
        <v>23</v>
      </c>
      <c r="E253" s="242" t="s">
        <v>52</v>
      </c>
      <c r="F253" s="243"/>
      <c r="G253" s="244" t="s">
        <v>51</v>
      </c>
      <c r="H253" s="240" t="s">
        <v>53</v>
      </c>
      <c r="I253" s="544" t="s">
        <v>22</v>
      </c>
      <c r="J253" s="545"/>
      <c r="K253" s="546"/>
      <c r="L253" s="547" t="s">
        <v>23</v>
      </c>
      <c r="M253" s="548"/>
      <c r="N253" s="245" t="s">
        <v>52</v>
      </c>
      <c r="O253" s="69"/>
      <c r="P253" s="69"/>
      <c r="Q253" s="69"/>
      <c r="R253" s="69"/>
      <c r="S253" s="69"/>
      <c r="T253" s="69"/>
      <c r="U253" s="198"/>
      <c r="V253" s="69"/>
      <c r="W253" s="198"/>
      <c r="X253" s="198"/>
      <c r="Y253" s="199"/>
      <c r="Z253" s="198"/>
      <c r="AA253" s="69"/>
      <c r="AB253" s="69"/>
      <c r="AC253" s="198"/>
      <c r="AD253" s="198"/>
      <c r="AE253" s="198"/>
      <c r="AF253" s="198"/>
      <c r="AG253" s="198"/>
      <c r="AH253" s="198"/>
      <c r="AI253" s="198"/>
      <c r="AJ253" s="198"/>
      <c r="AK253" s="198"/>
      <c r="AL253" s="198"/>
      <c r="AM253" s="198"/>
      <c r="AN253" s="1"/>
      <c r="AO253" s="1"/>
      <c r="AP253" s="1"/>
      <c r="AQ253" s="1"/>
      <c r="AR253" s="1"/>
      <c r="AT253" s="3"/>
      <c r="AU253" s="3"/>
      <c r="AV253" s="3"/>
      <c r="AW253" s="3"/>
    </row>
    <row r="254" spans="1:49" ht="24" customHeight="1">
      <c r="A254" s="194" t="s">
        <v>54</v>
      </c>
      <c r="B254" s="223"/>
      <c r="C254" s="223"/>
      <c r="D254" s="223"/>
      <c r="E254" s="196"/>
      <c r="F254" s="246"/>
      <c r="G254" s="194" t="s">
        <v>54</v>
      </c>
      <c r="H254" s="223"/>
      <c r="I254" s="544"/>
      <c r="J254" s="545"/>
      <c r="K254" s="546"/>
      <c r="L254" s="547"/>
      <c r="M254" s="548"/>
      <c r="N254" s="247"/>
      <c r="O254" s="69"/>
      <c r="P254" s="69"/>
      <c r="Q254" s="69"/>
      <c r="R254" s="69"/>
      <c r="S254" s="69"/>
      <c r="T254" s="69"/>
      <c r="U254" s="198"/>
      <c r="V254" s="69"/>
      <c r="W254" s="198"/>
      <c r="X254" s="198"/>
      <c r="Y254" s="199"/>
      <c r="Z254" s="198"/>
      <c r="AA254" s="69"/>
      <c r="AB254" s="69"/>
      <c r="AC254" s="198"/>
      <c r="AD254" s="198"/>
      <c r="AE254" s="198"/>
      <c r="AF254" s="198"/>
      <c r="AG254" s="198"/>
      <c r="AH254" s="198"/>
      <c r="AI254" s="198"/>
      <c r="AJ254" s="198"/>
      <c r="AK254" s="198"/>
      <c r="AL254" s="198"/>
      <c r="AM254" s="198"/>
      <c r="AN254" s="1"/>
      <c r="AO254" s="1"/>
      <c r="AP254" s="1"/>
      <c r="AQ254" s="1"/>
      <c r="AR254" s="1"/>
      <c r="AT254" s="3"/>
      <c r="AU254" s="3"/>
      <c r="AV254" s="3"/>
      <c r="AW254" s="3"/>
    </row>
    <row r="255" spans="1:49" ht="24" customHeight="1">
      <c r="A255" s="194" t="s">
        <v>57</v>
      </c>
      <c r="B255" s="223"/>
      <c r="C255" s="223"/>
      <c r="D255" s="223"/>
      <c r="E255" s="196"/>
      <c r="F255" s="246"/>
      <c r="G255" s="194" t="s">
        <v>57</v>
      </c>
      <c r="H255" s="223"/>
      <c r="I255" s="544"/>
      <c r="J255" s="545"/>
      <c r="K255" s="546"/>
      <c r="L255" s="547"/>
      <c r="M255" s="548"/>
      <c r="N255" s="247"/>
      <c r="O255" s="69"/>
      <c r="P255" s="69"/>
      <c r="Q255" s="69"/>
      <c r="R255" s="69"/>
      <c r="S255" s="69"/>
      <c r="T255" s="69"/>
      <c r="U255" s="198"/>
      <c r="V255" s="69"/>
      <c r="W255" s="198"/>
      <c r="X255" s="198"/>
      <c r="Y255" s="199"/>
      <c r="Z255" s="198"/>
      <c r="AA255" s="69"/>
      <c r="AB255" s="69"/>
      <c r="AC255" s="198"/>
      <c r="AD255" s="198"/>
      <c r="AE255" s="198"/>
      <c r="AF255" s="198"/>
      <c r="AG255" s="198"/>
      <c r="AH255" s="198"/>
      <c r="AI255" s="198"/>
      <c r="AJ255" s="198"/>
      <c r="AK255" s="198"/>
      <c r="AL255" s="198"/>
      <c r="AM255" s="198"/>
      <c r="AN255" s="1"/>
      <c r="AO255" s="1"/>
      <c r="AP255" s="1"/>
      <c r="AQ255" s="1"/>
      <c r="AR255" s="1"/>
      <c r="AT255" s="3"/>
      <c r="AU255" s="3"/>
      <c r="AV255" s="3"/>
      <c r="AW255" s="3"/>
    </row>
    <row r="256" spans="1:49" ht="24" customHeight="1">
      <c r="A256" s="194" t="s">
        <v>59</v>
      </c>
      <c r="B256" s="223"/>
      <c r="C256" s="223"/>
      <c r="D256" s="223"/>
      <c r="E256" s="196"/>
      <c r="F256" s="246"/>
      <c r="G256" s="194" t="s">
        <v>59</v>
      </c>
      <c r="H256" s="223"/>
      <c r="I256" s="544"/>
      <c r="J256" s="545"/>
      <c r="K256" s="546"/>
      <c r="L256" s="547"/>
      <c r="M256" s="548"/>
      <c r="N256" s="247"/>
      <c r="O256" s="69"/>
      <c r="P256" s="69"/>
      <c r="Q256" s="69"/>
      <c r="R256" s="69"/>
      <c r="S256" s="69"/>
      <c r="T256" s="69"/>
      <c r="U256" s="198"/>
      <c r="V256" s="69"/>
      <c r="W256" s="198"/>
      <c r="X256" s="198"/>
      <c r="Y256" s="199"/>
      <c r="Z256" s="198"/>
      <c r="AA256" s="69"/>
      <c r="AB256" s="69"/>
      <c r="AC256" s="198"/>
      <c r="AD256" s="198"/>
      <c r="AE256" s="198"/>
      <c r="AF256" s="198"/>
      <c r="AG256" s="198"/>
      <c r="AH256" s="198"/>
      <c r="AI256" s="198"/>
      <c r="AJ256" s="198"/>
      <c r="AK256" s="198"/>
      <c r="AL256" s="198"/>
      <c r="AM256" s="198"/>
      <c r="AN256" s="1"/>
      <c r="AO256" s="1"/>
      <c r="AP256" s="1"/>
      <c r="AQ256" s="1"/>
      <c r="AR256" s="1"/>
      <c r="AT256" s="3"/>
      <c r="AU256" s="3"/>
      <c r="AV256" s="3"/>
      <c r="AW256" s="3"/>
    </row>
    <row r="257" spans="1:49" ht="24" customHeight="1">
      <c r="A257" s="194" t="s">
        <v>61</v>
      </c>
      <c r="B257" s="223"/>
      <c r="C257" s="223"/>
      <c r="D257" s="223"/>
      <c r="E257" s="196"/>
      <c r="F257" s="246"/>
      <c r="G257" s="194" t="s">
        <v>61</v>
      </c>
      <c r="H257" s="223"/>
      <c r="I257" s="544"/>
      <c r="J257" s="545"/>
      <c r="K257" s="546"/>
      <c r="L257" s="547"/>
      <c r="M257" s="548"/>
      <c r="N257" s="247"/>
      <c r="O257" s="69"/>
      <c r="P257" s="69"/>
      <c r="Q257" s="69"/>
      <c r="R257" s="69"/>
      <c r="S257" s="69"/>
      <c r="T257" s="69"/>
      <c r="U257" s="198"/>
      <c r="V257" s="69"/>
      <c r="W257" s="198"/>
      <c r="X257" s="198"/>
      <c r="Y257" s="199"/>
      <c r="Z257" s="198"/>
      <c r="AA257" s="69"/>
      <c r="AB257" s="69"/>
      <c r="AC257" s="198"/>
      <c r="AD257" s="198"/>
      <c r="AE257" s="198"/>
      <c r="AF257" s="198"/>
      <c r="AG257" s="198"/>
      <c r="AH257" s="198"/>
      <c r="AI257" s="198"/>
      <c r="AJ257" s="198"/>
      <c r="AK257" s="198"/>
      <c r="AL257" s="198"/>
      <c r="AM257" s="198"/>
      <c r="AN257" s="1"/>
      <c r="AO257" s="1"/>
      <c r="AP257" s="1"/>
      <c r="AQ257" s="1"/>
      <c r="AR257" s="1"/>
      <c r="AT257" s="3"/>
      <c r="AU257" s="3"/>
      <c r="AV257" s="3"/>
      <c r="AW257" s="3"/>
    </row>
    <row r="258" spans="1:49" ht="24" customHeight="1">
      <c r="A258" s="194" t="s">
        <v>62</v>
      </c>
      <c r="B258" s="223"/>
      <c r="C258" s="223"/>
      <c r="D258" s="223"/>
      <c r="E258" s="196"/>
      <c r="F258" s="246"/>
      <c r="G258" s="194" t="s">
        <v>62</v>
      </c>
      <c r="H258" s="223"/>
      <c r="I258" s="544"/>
      <c r="J258" s="545"/>
      <c r="K258" s="546"/>
      <c r="L258" s="547"/>
      <c r="M258" s="548"/>
      <c r="N258" s="247"/>
      <c r="O258" s="69"/>
      <c r="P258" s="69"/>
      <c r="Q258" s="69"/>
      <c r="R258" s="69"/>
      <c r="S258" s="69"/>
      <c r="T258" s="69"/>
      <c r="U258" s="198"/>
      <c r="V258" s="69"/>
      <c r="W258" s="198"/>
      <c r="X258" s="198"/>
      <c r="Y258" s="199"/>
      <c r="Z258" s="198"/>
      <c r="AA258" s="69"/>
      <c r="AB258" s="69"/>
      <c r="AC258" s="198"/>
      <c r="AD258" s="198"/>
      <c r="AE258" s="198"/>
      <c r="AF258" s="198"/>
      <c r="AG258" s="198"/>
      <c r="AH258" s="198"/>
      <c r="AI258" s="198"/>
      <c r="AJ258" s="198"/>
      <c r="AK258" s="198"/>
      <c r="AL258" s="198"/>
      <c r="AM258" s="198"/>
      <c r="AN258" s="1"/>
      <c r="AO258" s="1"/>
      <c r="AP258" s="1"/>
      <c r="AQ258" s="1"/>
      <c r="AR258" s="1"/>
      <c r="AT258" s="3"/>
      <c r="AU258" s="3"/>
      <c r="AV258" s="3"/>
      <c r="AW258" s="3"/>
    </row>
    <row r="259" spans="1:49" ht="24" customHeight="1">
      <c r="A259" s="194" t="s">
        <v>63</v>
      </c>
      <c r="B259" s="223"/>
      <c r="C259" s="223"/>
      <c r="D259" s="223"/>
      <c r="E259" s="196"/>
      <c r="F259" s="246"/>
      <c r="G259" s="194" t="s">
        <v>63</v>
      </c>
      <c r="H259" s="223"/>
      <c r="I259" s="544"/>
      <c r="J259" s="545"/>
      <c r="K259" s="546"/>
      <c r="L259" s="547"/>
      <c r="M259" s="548"/>
      <c r="N259" s="247"/>
      <c r="O259" s="69"/>
      <c r="P259" s="69"/>
      <c r="Q259" s="69"/>
      <c r="R259" s="69"/>
      <c r="S259" s="69"/>
      <c r="T259" s="69"/>
      <c r="U259" s="198"/>
      <c r="V259" s="69"/>
      <c r="W259" s="198"/>
      <c r="X259" s="198"/>
      <c r="Y259" s="199"/>
      <c r="Z259" s="198"/>
      <c r="AA259" s="69"/>
      <c r="AB259" s="69"/>
      <c r="AC259" s="198"/>
      <c r="AD259" s="198"/>
      <c r="AE259" s="198"/>
      <c r="AF259" s="198"/>
      <c r="AG259" s="198"/>
      <c r="AH259" s="198"/>
      <c r="AI259" s="198"/>
      <c r="AJ259" s="198"/>
      <c r="AK259" s="198"/>
      <c r="AL259" s="198"/>
      <c r="AM259" s="198"/>
      <c r="AN259" s="1"/>
      <c r="AO259" s="1"/>
      <c r="AP259" s="1"/>
      <c r="AQ259" s="1"/>
      <c r="AR259" s="1"/>
      <c r="AT259" s="3"/>
      <c r="AU259" s="3"/>
      <c r="AV259" s="3"/>
      <c r="AW259" s="3"/>
    </row>
    <row r="260" spans="1:49" ht="24" customHeight="1" thickBot="1">
      <c r="A260" s="195" t="s">
        <v>64</v>
      </c>
      <c r="B260" s="234"/>
      <c r="C260" s="234"/>
      <c r="D260" s="234"/>
      <c r="E260" s="249"/>
      <c r="F260" s="246"/>
      <c r="G260" s="195" t="s">
        <v>64</v>
      </c>
      <c r="H260" s="234"/>
      <c r="I260" s="549"/>
      <c r="J260" s="550"/>
      <c r="K260" s="551"/>
      <c r="L260" s="552"/>
      <c r="M260" s="553"/>
      <c r="N260" s="250"/>
      <c r="O260" s="69"/>
      <c r="P260" s="69"/>
      <c r="Q260" s="69"/>
      <c r="R260" s="69"/>
      <c r="S260" s="69"/>
      <c r="T260" s="69"/>
      <c r="U260" s="198"/>
      <c r="V260" s="69"/>
      <c r="W260" s="198"/>
      <c r="X260" s="198"/>
      <c r="Y260" s="199"/>
      <c r="Z260" s="198"/>
      <c r="AA260" s="69"/>
      <c r="AB260" s="69"/>
      <c r="AC260" s="198"/>
      <c r="AD260" s="198"/>
      <c r="AE260" s="198"/>
      <c r="AF260" s="198"/>
      <c r="AG260" s="198"/>
      <c r="AH260" s="198"/>
      <c r="AI260" s="198"/>
      <c r="AJ260" s="198"/>
      <c r="AK260" s="198"/>
      <c r="AL260" s="198"/>
      <c r="AM260" s="198"/>
      <c r="AN260" s="1"/>
      <c r="AO260" s="1"/>
      <c r="AP260" s="1"/>
      <c r="AQ260" s="1"/>
      <c r="AR260" s="1"/>
      <c r="AT260" s="3"/>
      <c r="AU260" s="3"/>
      <c r="AV260" s="3"/>
      <c r="AW260" s="3"/>
    </row>
    <row r="261" spans="1:39" ht="24" customHeight="1">
      <c r="A261" s="69"/>
      <c r="B261" s="69"/>
      <c r="C261" s="69"/>
      <c r="D261" s="69"/>
      <c r="E261" s="69"/>
      <c r="F261" s="76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</row>
    <row r="262" spans="1:39" ht="24" customHeight="1">
      <c r="A262" s="196" t="s">
        <v>66</v>
      </c>
      <c r="B262" s="252"/>
      <c r="C262" s="196" t="s">
        <v>67</v>
      </c>
      <c r="D262" s="253"/>
      <c r="E262" s="253"/>
      <c r="F262" s="253"/>
      <c r="G262" s="253"/>
      <c r="H262" s="254"/>
      <c r="I262" s="223" t="s">
        <v>68</v>
      </c>
      <c r="J262" s="196" t="s">
        <v>69</v>
      </c>
      <c r="K262" s="252"/>
      <c r="L262" s="253"/>
      <c r="M262" s="253"/>
      <c r="N262" s="254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</row>
    <row r="263" spans="1:39" ht="24" customHeight="1">
      <c r="A263" s="197"/>
      <c r="B263" s="259"/>
      <c r="C263" s="260"/>
      <c r="D263" s="261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</row>
    <row r="264" spans="1:39" ht="24" customHeight="1">
      <c r="A264" s="197"/>
      <c r="B264" s="259"/>
      <c r="C264" s="260"/>
      <c r="D264" s="261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</row>
    <row r="265" spans="1:39" ht="24" customHeight="1">
      <c r="A265" s="69">
        <v>32</v>
      </c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</row>
    <row r="266" spans="1:39" ht="24" customHeight="1">
      <c r="A266" s="184" t="s">
        <v>0</v>
      </c>
      <c r="B266" s="201"/>
      <c r="C266" s="202"/>
      <c r="D266" s="203" t="s">
        <v>1</v>
      </c>
      <c r="E266" s="204">
        <f>VLOOKUP($A$265,$V$42:$AQ$49,4)</f>
        <v>12.25</v>
      </c>
      <c r="F266" s="205"/>
      <c r="G266" s="206" t="s">
        <v>2</v>
      </c>
      <c r="H266" s="201" t="str">
        <f>Teamsetup!$B$19</f>
        <v>-</v>
      </c>
      <c r="I266" s="201"/>
      <c r="J266" s="202"/>
      <c r="K266" s="207" t="s">
        <v>3</v>
      </c>
      <c r="L266" s="208"/>
      <c r="M266" s="208"/>
      <c r="N266" s="20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</row>
    <row r="267" spans="1:39" ht="24" customHeight="1" thickBot="1">
      <c r="A267" s="185" t="s">
        <v>4</v>
      </c>
      <c r="B267" s="210"/>
      <c r="C267" s="211" t="str">
        <f>VLOOKUP($A$265,$V$42:$AQ$49,2)</f>
        <v>Javelin</v>
      </c>
      <c r="D267" s="211" t="str">
        <f>VLOOKUP($A$265,$V$42:$AQ$49,3)</f>
        <v>U13G/U13B (see notes)</v>
      </c>
      <c r="E267" s="205"/>
      <c r="F267" s="205" t="s">
        <v>5</v>
      </c>
      <c r="G267" s="565" t="str">
        <f>Teamsetup!$D$19</f>
        <v>-</v>
      </c>
      <c r="H267" s="566"/>
      <c r="I267" s="205"/>
      <c r="J267" s="213" t="s">
        <v>6</v>
      </c>
      <c r="K267" s="214"/>
      <c r="L267" s="215"/>
      <c r="M267" s="554" t="str">
        <f>IF(Teamsetup!$C$13=6,VLOOKUP($A$265,$V$33:$AV$50,6),IF(Teamsetup!$C$13&lt;&gt;6,VLOOKUP($A$265,$V$33:$AV$50,7)))</f>
        <v>-</v>
      </c>
      <c r="N267" s="555" t="str">
        <f>IF($Q$6=6,VLOOKUP($A$1,$V$4:$AR$46,6),IF($Q$6&lt;&gt;6,VLOOKUP($A$1,$V$4:$AR$46,7)))</f>
        <v>-</v>
      </c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</row>
    <row r="268" spans="1:39" ht="24" customHeight="1">
      <c r="A268" s="186"/>
      <c r="B268" s="216"/>
      <c r="C268" s="217" t="s">
        <v>11</v>
      </c>
      <c r="D268" s="211" t="str">
        <f>VLOOKUP($A$265,$V$42:$AQ$49,5)</f>
        <v>400g</v>
      </c>
      <c r="E268" s="556" t="s">
        <v>12</v>
      </c>
      <c r="F268" s="557"/>
      <c r="G268" s="556" t="s">
        <v>13</v>
      </c>
      <c r="H268" s="557"/>
      <c r="I268" s="556" t="s">
        <v>14</v>
      </c>
      <c r="J268" s="557"/>
      <c r="K268" s="558" t="s">
        <v>15</v>
      </c>
      <c r="L268" s="559"/>
      <c r="M268" s="582" t="s">
        <v>16</v>
      </c>
      <c r="N268" s="542" t="s">
        <v>17</v>
      </c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</row>
    <row r="269" spans="1:39" ht="24" customHeight="1">
      <c r="A269" s="187"/>
      <c r="B269" s="219" t="s">
        <v>21</v>
      </c>
      <c r="C269" s="262" t="str">
        <f>VLOOKUP($A$265,$V$42:$AT$49,24)</f>
        <v>Under 13 Boys</v>
      </c>
      <c r="D269" s="220" t="s">
        <v>23</v>
      </c>
      <c r="E269" s="562" t="s">
        <v>24</v>
      </c>
      <c r="F269" s="563"/>
      <c r="G269" s="562" t="s">
        <v>24</v>
      </c>
      <c r="H269" s="563"/>
      <c r="I269" s="562" t="s">
        <v>24</v>
      </c>
      <c r="J269" s="563"/>
      <c r="K269" s="562" t="s">
        <v>24</v>
      </c>
      <c r="L269" s="563"/>
      <c r="M269" s="583"/>
      <c r="N269" s="543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</row>
    <row r="270" spans="1:39" ht="24" customHeight="1">
      <c r="A270" s="188">
        <v>1</v>
      </c>
      <c r="B270" s="205" t="str">
        <f>VLOOKUP($A$265,$V$34:$AR$38,8)</f>
        <v>-</v>
      </c>
      <c r="C270" s="221"/>
      <c r="D270" s="221" t="str">
        <f>VLOOKUP($A$265,$V$34:$AR$38,16)</f>
        <v>-</v>
      </c>
      <c r="E270" s="223"/>
      <c r="F270" s="223"/>
      <c r="G270" s="223"/>
      <c r="H270" s="223"/>
      <c r="I270" s="223"/>
      <c r="J270" s="223"/>
      <c r="K270" s="223"/>
      <c r="L270" s="223"/>
      <c r="M270" s="223"/>
      <c r="N270" s="224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</row>
    <row r="271" spans="1:39" ht="24" customHeight="1">
      <c r="A271" s="188">
        <v>2</v>
      </c>
      <c r="B271" s="205" t="str">
        <f>VLOOKUP($A$265,$V$34:$AR$38,9)</f>
        <v>-</v>
      </c>
      <c r="C271" s="221"/>
      <c r="D271" s="205" t="str">
        <f>VLOOKUP($A$265,$V$34:$AR$38,17)</f>
        <v>-</v>
      </c>
      <c r="E271" s="223"/>
      <c r="F271" s="223"/>
      <c r="G271" s="223"/>
      <c r="H271" s="223"/>
      <c r="I271" s="223"/>
      <c r="J271" s="223"/>
      <c r="K271" s="223"/>
      <c r="L271" s="223"/>
      <c r="M271" s="223"/>
      <c r="N271" s="224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</row>
    <row r="272" spans="1:39" ht="24" customHeight="1">
      <c r="A272" s="188">
        <v>3</v>
      </c>
      <c r="B272" s="205" t="str">
        <f>VLOOKUP($A$265,$V$34:$AR$38,10)</f>
        <v>-</v>
      </c>
      <c r="C272" s="221"/>
      <c r="D272" s="205" t="str">
        <f>VLOOKUP($A$265,$V$34:$AR$38,18)</f>
        <v>-</v>
      </c>
      <c r="E272" s="223"/>
      <c r="F272" s="223"/>
      <c r="G272" s="223"/>
      <c r="H272" s="223"/>
      <c r="I272" s="223"/>
      <c r="J272" s="223"/>
      <c r="K272" s="223"/>
      <c r="L272" s="223"/>
      <c r="M272" s="223"/>
      <c r="N272" s="224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</row>
    <row r="273" spans="1:39" ht="24" customHeight="1">
      <c r="A273" s="188">
        <v>4</v>
      </c>
      <c r="B273" s="205" t="str">
        <f>VLOOKUP($A$265,$V$34:$AR$38,11)</f>
        <v>-</v>
      </c>
      <c r="C273" s="221"/>
      <c r="D273" s="205" t="str">
        <f>VLOOKUP($A$265,$V$34:$AR$38,19)</f>
        <v>-</v>
      </c>
      <c r="E273" s="223"/>
      <c r="F273" s="223"/>
      <c r="G273" s="223"/>
      <c r="H273" s="223"/>
      <c r="I273" s="223"/>
      <c r="J273" s="223"/>
      <c r="K273" s="223"/>
      <c r="L273" s="223"/>
      <c r="M273" s="223"/>
      <c r="N273" s="224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</row>
    <row r="274" spans="1:39" ht="24" customHeight="1">
      <c r="A274" s="188">
        <v>5</v>
      </c>
      <c r="B274" s="205" t="str">
        <f>VLOOKUP($A$265,$V$34:$AR$38,12)</f>
        <v>-</v>
      </c>
      <c r="C274" s="221"/>
      <c r="D274" s="205" t="str">
        <f>VLOOKUP($A$265,$V$34:$AR$38,20)</f>
        <v>-</v>
      </c>
      <c r="E274" s="223"/>
      <c r="F274" s="223"/>
      <c r="G274" s="223"/>
      <c r="H274" s="223"/>
      <c r="I274" s="223"/>
      <c r="J274" s="223"/>
      <c r="K274" s="223"/>
      <c r="L274" s="223"/>
      <c r="M274" s="223"/>
      <c r="N274" s="224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</row>
    <row r="275" spans="1:39" ht="24" customHeight="1">
      <c r="A275" s="188">
        <v>6</v>
      </c>
      <c r="B275" s="205" t="str">
        <f>VLOOKUP($A$265,$V$34:$AR$38,13)</f>
        <v>-</v>
      </c>
      <c r="C275" s="221"/>
      <c r="D275" s="205" t="str">
        <f>VLOOKUP($A$265,$V$34:$AR$38,21)</f>
        <v>-</v>
      </c>
      <c r="E275" s="223"/>
      <c r="F275" s="223"/>
      <c r="G275" s="223"/>
      <c r="H275" s="223"/>
      <c r="I275" s="223"/>
      <c r="J275" s="223"/>
      <c r="K275" s="223"/>
      <c r="L275" s="223"/>
      <c r="M275" s="223"/>
      <c r="N275" s="224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</row>
    <row r="276" spans="1:39" ht="24" customHeight="1">
      <c r="A276" s="188">
        <v>7</v>
      </c>
      <c r="B276" s="205" t="str">
        <f>VLOOKUP($A$265,$V$34:$AR$38,14)</f>
        <v>-</v>
      </c>
      <c r="C276" s="221"/>
      <c r="D276" s="205" t="str">
        <f>VLOOKUP($A$265,$V$34:$AR$38,22)</f>
        <v>-</v>
      </c>
      <c r="E276" s="223"/>
      <c r="F276" s="223"/>
      <c r="G276" s="223"/>
      <c r="H276" s="223"/>
      <c r="I276" s="223"/>
      <c r="J276" s="223"/>
      <c r="K276" s="223"/>
      <c r="L276" s="223"/>
      <c r="M276" s="223"/>
      <c r="N276" s="224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  <c r="AH276" s="69"/>
      <c r="AI276" s="69"/>
      <c r="AJ276" s="69"/>
      <c r="AK276" s="69"/>
      <c r="AL276" s="69"/>
      <c r="AM276" s="69"/>
    </row>
    <row r="277" spans="1:39" ht="24" customHeight="1">
      <c r="A277" s="188">
        <v>8</v>
      </c>
      <c r="B277" s="205" t="str">
        <f>VLOOKUP($A$265,$V$34:$AR$38,15)</f>
        <v>-</v>
      </c>
      <c r="C277" s="221"/>
      <c r="D277" s="222" t="str">
        <f>VLOOKUP($A$265,$V$34:$AR$38,23)</f>
        <v>-</v>
      </c>
      <c r="E277" s="223"/>
      <c r="F277" s="223"/>
      <c r="G277" s="223"/>
      <c r="H277" s="223"/>
      <c r="I277" s="223"/>
      <c r="J277" s="223"/>
      <c r="K277" s="223"/>
      <c r="L277" s="223"/>
      <c r="M277" s="223"/>
      <c r="N277" s="224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  <c r="AH277" s="69"/>
      <c r="AI277" s="69"/>
      <c r="AJ277" s="69"/>
      <c r="AK277" s="69"/>
      <c r="AL277" s="69"/>
      <c r="AM277" s="69"/>
    </row>
    <row r="278" spans="1:39" ht="24" customHeight="1">
      <c r="A278" s="188">
        <v>9</v>
      </c>
      <c r="B278" s="205"/>
      <c r="C278" s="221"/>
      <c r="D278" s="222"/>
      <c r="E278" s="223"/>
      <c r="F278" s="223"/>
      <c r="G278" s="223"/>
      <c r="H278" s="223"/>
      <c r="I278" s="223"/>
      <c r="J278" s="223"/>
      <c r="K278" s="223"/>
      <c r="L278" s="223"/>
      <c r="M278" s="223"/>
      <c r="N278" s="224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  <c r="AH278" s="69"/>
      <c r="AI278" s="69"/>
      <c r="AJ278" s="69"/>
      <c r="AK278" s="69"/>
      <c r="AL278" s="69"/>
      <c r="AM278" s="69"/>
    </row>
    <row r="279" spans="1:39" s="363" customFormat="1" ht="24" customHeight="1">
      <c r="A279" s="188">
        <v>10</v>
      </c>
      <c r="B279" s="205"/>
      <c r="C279" s="221"/>
      <c r="D279" s="222"/>
      <c r="E279" s="475"/>
      <c r="F279" s="475"/>
      <c r="G279" s="475"/>
      <c r="H279" s="475"/>
      <c r="I279" s="475"/>
      <c r="J279" s="475"/>
      <c r="K279" s="475"/>
      <c r="L279" s="475"/>
      <c r="M279" s="475"/>
      <c r="N279" s="476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  <c r="AH279" s="69"/>
      <c r="AI279" s="69"/>
      <c r="AJ279" s="69"/>
      <c r="AK279" s="69"/>
      <c r="AL279" s="69"/>
      <c r="AM279" s="69"/>
    </row>
    <row r="280" spans="1:39" ht="24" customHeight="1">
      <c r="A280" s="188">
        <v>11</v>
      </c>
      <c r="B280" s="205"/>
      <c r="C280" s="221"/>
      <c r="D280" s="222"/>
      <c r="E280" s="223"/>
      <c r="F280" s="223"/>
      <c r="G280" s="223"/>
      <c r="H280" s="223"/>
      <c r="I280" s="223"/>
      <c r="J280" s="223"/>
      <c r="K280" s="223"/>
      <c r="L280" s="223"/>
      <c r="M280" s="223"/>
      <c r="N280" s="224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  <c r="AH280" s="69"/>
      <c r="AI280" s="69"/>
      <c r="AJ280" s="69"/>
      <c r="AK280" s="69"/>
      <c r="AL280" s="69"/>
      <c r="AM280" s="69"/>
    </row>
    <row r="281" spans="1:39" ht="24" customHeight="1">
      <c r="A281" s="188">
        <v>12</v>
      </c>
      <c r="B281" s="205"/>
      <c r="C281" s="221"/>
      <c r="D281" s="263"/>
      <c r="E281" s="223"/>
      <c r="F281" s="223"/>
      <c r="G281" s="223"/>
      <c r="H281" s="223"/>
      <c r="I281" s="223"/>
      <c r="J281" s="223"/>
      <c r="K281" s="223"/>
      <c r="L281" s="223"/>
      <c r="M281" s="223"/>
      <c r="N281" s="224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  <c r="AM281" s="69"/>
    </row>
    <row r="282" spans="1:39" ht="24" customHeight="1">
      <c r="A282" s="188">
        <v>13</v>
      </c>
      <c r="B282" s="205"/>
      <c r="C282" s="264" t="str">
        <f>VLOOKUP($A$265,$V$42:$AT$49,25)</f>
        <v>Under 13 Girls</v>
      </c>
      <c r="D282" s="222"/>
      <c r="E282" s="223"/>
      <c r="F282" s="223"/>
      <c r="G282" s="223"/>
      <c r="H282" s="223"/>
      <c r="I282" s="223"/>
      <c r="J282" s="223"/>
      <c r="K282" s="223"/>
      <c r="L282" s="223"/>
      <c r="M282" s="223"/>
      <c r="N282" s="224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  <c r="AH282" s="69"/>
      <c r="AI282" s="69"/>
      <c r="AJ282" s="69"/>
      <c r="AK282" s="69"/>
      <c r="AL282" s="69"/>
      <c r="AM282" s="69"/>
    </row>
    <row r="283" spans="1:39" ht="24" customHeight="1">
      <c r="A283" s="188">
        <v>14</v>
      </c>
      <c r="B283" s="205" t="str">
        <f>VLOOKUP($A$265,$V$34:$AR$38,8)</f>
        <v>-</v>
      </c>
      <c r="C283" s="221"/>
      <c r="D283" s="221" t="str">
        <f>VLOOKUP($A$265,$V$34:$AR$38,16)</f>
        <v>-</v>
      </c>
      <c r="E283" s="223"/>
      <c r="F283" s="223"/>
      <c r="G283" s="223"/>
      <c r="H283" s="223"/>
      <c r="I283" s="223"/>
      <c r="J283" s="223"/>
      <c r="K283" s="223"/>
      <c r="L283" s="223"/>
      <c r="M283" s="223"/>
      <c r="N283" s="224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  <c r="AH283" s="69"/>
      <c r="AI283" s="69"/>
      <c r="AJ283" s="69"/>
      <c r="AK283" s="69"/>
      <c r="AL283" s="69"/>
      <c r="AM283" s="69"/>
    </row>
    <row r="284" spans="1:39" ht="24" customHeight="1">
      <c r="A284" s="188">
        <v>15</v>
      </c>
      <c r="B284" s="205" t="str">
        <f>VLOOKUP($A$265,$V$34:$AR$38,9)</f>
        <v>-</v>
      </c>
      <c r="C284" s="221"/>
      <c r="D284" s="205" t="str">
        <f>VLOOKUP($A$265,$V$34:$AR$38,17)</f>
        <v>-</v>
      </c>
      <c r="E284" s="223"/>
      <c r="F284" s="223"/>
      <c r="G284" s="223"/>
      <c r="H284" s="223"/>
      <c r="I284" s="223"/>
      <c r="J284" s="223"/>
      <c r="K284" s="223"/>
      <c r="L284" s="223"/>
      <c r="M284" s="223"/>
      <c r="N284" s="224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  <c r="AH284" s="69"/>
      <c r="AI284" s="69"/>
      <c r="AJ284" s="69"/>
      <c r="AK284" s="69"/>
      <c r="AL284" s="69"/>
      <c r="AM284" s="69"/>
    </row>
    <row r="285" spans="1:39" ht="24" customHeight="1">
      <c r="A285" s="188">
        <v>16</v>
      </c>
      <c r="B285" s="205" t="str">
        <f>VLOOKUP($A$265,$V$34:$AR$38,10)</f>
        <v>-</v>
      </c>
      <c r="C285" s="221"/>
      <c r="D285" s="205" t="str">
        <f>VLOOKUP($A$265,$V$34:$AR$38,18)</f>
        <v>-</v>
      </c>
      <c r="E285" s="223"/>
      <c r="F285" s="223"/>
      <c r="G285" s="223"/>
      <c r="H285" s="223"/>
      <c r="I285" s="223"/>
      <c r="J285" s="223"/>
      <c r="K285" s="223"/>
      <c r="L285" s="223"/>
      <c r="M285" s="223"/>
      <c r="N285" s="224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  <c r="AL285" s="69"/>
      <c r="AM285" s="69"/>
    </row>
    <row r="286" spans="1:39" ht="24" customHeight="1">
      <c r="A286" s="188">
        <v>17</v>
      </c>
      <c r="B286" s="205" t="str">
        <f>VLOOKUP($A$265,$V$34:$AR$38,11)</f>
        <v>-</v>
      </c>
      <c r="C286" s="221"/>
      <c r="D286" s="205" t="str">
        <f>VLOOKUP($A$265,$V$34:$AR$38,19)</f>
        <v>-</v>
      </c>
      <c r="E286" s="223"/>
      <c r="F286" s="223"/>
      <c r="G286" s="223"/>
      <c r="H286" s="223"/>
      <c r="I286" s="223"/>
      <c r="J286" s="223"/>
      <c r="K286" s="223"/>
      <c r="L286" s="223"/>
      <c r="M286" s="223"/>
      <c r="N286" s="224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  <c r="AM286" s="69"/>
    </row>
    <row r="287" spans="1:39" ht="24" customHeight="1">
      <c r="A287" s="188">
        <v>18</v>
      </c>
      <c r="B287" s="205" t="str">
        <f>VLOOKUP($A$265,$V$34:$AR$38,12)</f>
        <v>-</v>
      </c>
      <c r="C287" s="221"/>
      <c r="D287" s="205" t="str">
        <f>VLOOKUP($A$265,$V$34:$AR$38,20)</f>
        <v>-</v>
      </c>
      <c r="E287" s="223"/>
      <c r="F287" s="223"/>
      <c r="G287" s="223"/>
      <c r="H287" s="223"/>
      <c r="I287" s="223"/>
      <c r="J287" s="223"/>
      <c r="K287" s="223"/>
      <c r="L287" s="223"/>
      <c r="M287" s="223"/>
      <c r="N287" s="224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  <c r="AH287" s="69"/>
      <c r="AI287" s="69"/>
      <c r="AJ287" s="69"/>
      <c r="AK287" s="69"/>
      <c r="AL287" s="69"/>
      <c r="AM287" s="69"/>
    </row>
    <row r="288" spans="1:39" ht="24" customHeight="1">
      <c r="A288" s="188">
        <v>19</v>
      </c>
      <c r="B288" s="205" t="str">
        <f>VLOOKUP($A$265,$V$34:$AR$38,13)</f>
        <v>-</v>
      </c>
      <c r="C288" s="221"/>
      <c r="D288" s="205" t="str">
        <f>VLOOKUP($A$265,$V$34:$AR$38,21)</f>
        <v>-</v>
      </c>
      <c r="E288" s="223"/>
      <c r="F288" s="223"/>
      <c r="G288" s="223"/>
      <c r="H288" s="223"/>
      <c r="I288" s="223"/>
      <c r="J288" s="223"/>
      <c r="K288" s="223"/>
      <c r="L288" s="223"/>
      <c r="M288" s="223"/>
      <c r="N288" s="224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  <c r="AH288" s="69"/>
      <c r="AI288" s="69"/>
      <c r="AJ288" s="69"/>
      <c r="AK288" s="69"/>
      <c r="AL288" s="69"/>
      <c r="AM288" s="69"/>
    </row>
    <row r="289" spans="1:39" ht="24" customHeight="1">
      <c r="A289" s="188">
        <v>20</v>
      </c>
      <c r="B289" s="205" t="str">
        <f>VLOOKUP($A$265,$V$34:$AR$38,14)</f>
        <v>-</v>
      </c>
      <c r="C289" s="221"/>
      <c r="D289" s="205" t="str">
        <f>VLOOKUP($A$265,$V$34:$AR$38,22)</f>
        <v>-</v>
      </c>
      <c r="E289" s="223"/>
      <c r="F289" s="223"/>
      <c r="G289" s="223"/>
      <c r="H289" s="223"/>
      <c r="I289" s="223"/>
      <c r="J289" s="223"/>
      <c r="K289" s="223"/>
      <c r="L289" s="223"/>
      <c r="M289" s="223"/>
      <c r="N289" s="224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  <c r="AH289" s="69"/>
      <c r="AI289" s="69"/>
      <c r="AJ289" s="69"/>
      <c r="AK289" s="69"/>
      <c r="AL289" s="69"/>
      <c r="AM289" s="69"/>
    </row>
    <row r="290" spans="1:39" ht="24" customHeight="1">
      <c r="A290" s="188">
        <v>21</v>
      </c>
      <c r="B290" s="230" t="str">
        <f>VLOOKUP($A$265,$V$34:$AR$38,15)</f>
        <v>-</v>
      </c>
      <c r="C290" s="221"/>
      <c r="D290" s="222" t="str">
        <f>VLOOKUP($A$265,$V$34:$AR$38,23)</f>
        <v>-</v>
      </c>
      <c r="E290" s="223"/>
      <c r="F290" s="223"/>
      <c r="G290" s="223"/>
      <c r="H290" s="223"/>
      <c r="I290" s="223"/>
      <c r="J290" s="223"/>
      <c r="K290" s="223"/>
      <c r="L290" s="223"/>
      <c r="M290" s="223"/>
      <c r="N290" s="224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  <c r="AL290" s="69"/>
      <c r="AM290" s="69"/>
    </row>
    <row r="291" spans="1:39" ht="24" customHeight="1">
      <c r="A291" s="188">
        <v>22</v>
      </c>
      <c r="B291" s="230"/>
      <c r="C291" s="221"/>
      <c r="D291" s="222"/>
      <c r="E291" s="223"/>
      <c r="F291" s="223"/>
      <c r="G291" s="223"/>
      <c r="H291" s="223"/>
      <c r="I291" s="223"/>
      <c r="J291" s="223"/>
      <c r="K291" s="223"/>
      <c r="L291" s="223"/>
      <c r="M291" s="223"/>
      <c r="N291" s="224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  <c r="AL291" s="69"/>
      <c r="AM291" s="69"/>
    </row>
    <row r="292" spans="1:39" s="363" customFormat="1" ht="24" customHeight="1">
      <c r="A292" s="188">
        <v>23</v>
      </c>
      <c r="B292" s="230"/>
      <c r="C292" s="221"/>
      <c r="D292" s="222"/>
      <c r="E292" s="475"/>
      <c r="F292" s="475"/>
      <c r="G292" s="475"/>
      <c r="H292" s="475"/>
      <c r="I292" s="475"/>
      <c r="J292" s="475"/>
      <c r="K292" s="475"/>
      <c r="L292" s="475"/>
      <c r="M292" s="475"/>
      <c r="N292" s="476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  <c r="AM292" s="69"/>
    </row>
    <row r="293" spans="1:39" s="363" customFormat="1" ht="24" customHeight="1">
      <c r="A293" s="188">
        <v>24</v>
      </c>
      <c r="B293" s="230"/>
      <c r="C293" s="221"/>
      <c r="D293" s="222"/>
      <c r="E293" s="475"/>
      <c r="F293" s="475"/>
      <c r="G293" s="475"/>
      <c r="H293" s="475"/>
      <c r="I293" s="475"/>
      <c r="J293" s="475"/>
      <c r="K293" s="475"/>
      <c r="L293" s="475"/>
      <c r="M293" s="475"/>
      <c r="N293" s="476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  <c r="AH293" s="69"/>
      <c r="AI293" s="69"/>
      <c r="AJ293" s="69"/>
      <c r="AK293" s="69"/>
      <c r="AL293" s="69"/>
      <c r="AM293" s="69"/>
    </row>
    <row r="294" spans="1:39" ht="24" customHeight="1" thickBot="1">
      <c r="A294" s="188">
        <v>25</v>
      </c>
      <c r="B294" s="231"/>
      <c r="C294" s="232"/>
      <c r="D294" s="233"/>
      <c r="E294" s="234"/>
      <c r="F294" s="234"/>
      <c r="G294" s="234"/>
      <c r="H294" s="234"/>
      <c r="I294" s="234"/>
      <c r="J294" s="234"/>
      <c r="K294" s="234"/>
      <c r="L294" s="234"/>
      <c r="M294" s="234"/>
      <c r="N294" s="235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  <c r="AH294" s="69"/>
      <c r="AI294" s="69"/>
      <c r="AJ294" s="69"/>
      <c r="AK294" s="69"/>
      <c r="AL294" s="69"/>
      <c r="AM294" s="69"/>
    </row>
    <row r="295" spans="1:39" ht="24" customHeight="1" thickBot="1">
      <c r="A295" s="191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  <c r="AH295" s="69"/>
      <c r="AI295" s="69"/>
      <c r="AJ295" s="69"/>
      <c r="AK295" s="69"/>
      <c r="AL295" s="69"/>
      <c r="AM295" s="69"/>
    </row>
    <row r="296" spans="1:39" ht="24" customHeight="1">
      <c r="A296" s="584" t="str">
        <f>VLOOKUP($A$265,$V$42:$AT$49,24)</f>
        <v>Under 13 Boys</v>
      </c>
      <c r="B296" s="585" t="e">
        <f>VLOOKUP($A$45,$V$42:$AT$49,21)</f>
        <v>#N/A</v>
      </c>
      <c r="C296" s="585" t="e">
        <f>VLOOKUP($A$45,$V$42:$AT$49,21)</f>
        <v>#N/A</v>
      </c>
      <c r="D296" s="236"/>
      <c r="E296" s="236"/>
      <c r="F296" s="237"/>
      <c r="G296" s="579" t="str">
        <f>VLOOKUP($A$265,$V$42:$AT$49,25)</f>
        <v>Under 13 Girls</v>
      </c>
      <c r="H296" s="580" t="e">
        <f aca="true" t="shared" si="0" ref="H296:N296">VLOOKUP($A$45,$V$42:$AT$49,22)</f>
        <v>#N/A</v>
      </c>
      <c r="I296" s="580" t="e">
        <f t="shared" si="0"/>
        <v>#N/A</v>
      </c>
      <c r="J296" s="580" t="e">
        <f t="shared" si="0"/>
        <v>#N/A</v>
      </c>
      <c r="K296" s="580" t="e">
        <f t="shared" si="0"/>
        <v>#N/A</v>
      </c>
      <c r="L296" s="580" t="e">
        <f t="shared" si="0"/>
        <v>#N/A</v>
      </c>
      <c r="M296" s="580" t="e">
        <f t="shared" si="0"/>
        <v>#N/A</v>
      </c>
      <c r="N296" s="581" t="e">
        <f t="shared" si="0"/>
        <v>#N/A</v>
      </c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  <c r="AH296" s="69"/>
      <c r="AI296" s="69"/>
      <c r="AJ296" s="69"/>
      <c r="AK296" s="69"/>
      <c r="AL296" s="69"/>
      <c r="AM296" s="69"/>
    </row>
    <row r="297" spans="1:39" ht="24" customHeight="1">
      <c r="A297" s="193" t="s">
        <v>51</v>
      </c>
      <c r="B297" s="240" t="s">
        <v>21</v>
      </c>
      <c r="C297" s="241" t="s">
        <v>22</v>
      </c>
      <c r="D297" s="241" t="s">
        <v>23</v>
      </c>
      <c r="E297" s="242" t="s">
        <v>52</v>
      </c>
      <c r="F297" s="243"/>
      <c r="G297" s="244" t="s">
        <v>51</v>
      </c>
      <c r="H297" s="240" t="s">
        <v>53</v>
      </c>
      <c r="I297" s="544" t="s">
        <v>22</v>
      </c>
      <c r="J297" s="545"/>
      <c r="K297" s="546"/>
      <c r="L297" s="547" t="s">
        <v>23</v>
      </c>
      <c r="M297" s="548"/>
      <c r="N297" s="245" t="s">
        <v>52</v>
      </c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  <c r="AH297" s="69"/>
      <c r="AI297" s="69"/>
      <c r="AJ297" s="69"/>
      <c r="AK297" s="69"/>
      <c r="AL297" s="69"/>
      <c r="AM297" s="69"/>
    </row>
    <row r="298" spans="1:39" ht="24" customHeight="1">
      <c r="A298" s="194" t="s">
        <v>54</v>
      </c>
      <c r="B298" s="223"/>
      <c r="C298" s="223"/>
      <c r="D298" s="223"/>
      <c r="E298" s="196"/>
      <c r="F298" s="246"/>
      <c r="G298" s="194" t="s">
        <v>54</v>
      </c>
      <c r="H298" s="223"/>
      <c r="I298" s="544"/>
      <c r="J298" s="545"/>
      <c r="K298" s="546"/>
      <c r="L298" s="547"/>
      <c r="M298" s="548"/>
      <c r="N298" s="247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  <c r="AH298" s="69"/>
      <c r="AI298" s="69"/>
      <c r="AJ298" s="69"/>
      <c r="AK298" s="69"/>
      <c r="AL298" s="69"/>
      <c r="AM298" s="69"/>
    </row>
    <row r="299" spans="1:39" ht="24" customHeight="1">
      <c r="A299" s="194" t="s">
        <v>57</v>
      </c>
      <c r="B299" s="223"/>
      <c r="C299" s="223"/>
      <c r="D299" s="223"/>
      <c r="E299" s="196"/>
      <c r="F299" s="246"/>
      <c r="G299" s="194" t="s">
        <v>57</v>
      </c>
      <c r="H299" s="223"/>
      <c r="I299" s="544"/>
      <c r="J299" s="545"/>
      <c r="K299" s="546"/>
      <c r="L299" s="547"/>
      <c r="M299" s="548"/>
      <c r="N299" s="247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  <c r="AH299" s="69"/>
      <c r="AI299" s="69"/>
      <c r="AJ299" s="69"/>
      <c r="AK299" s="69"/>
      <c r="AL299" s="69"/>
      <c r="AM299" s="69"/>
    </row>
    <row r="300" spans="1:39" ht="24" customHeight="1">
      <c r="A300" s="194" t="s">
        <v>59</v>
      </c>
      <c r="B300" s="223"/>
      <c r="C300" s="223"/>
      <c r="D300" s="223"/>
      <c r="E300" s="196"/>
      <c r="F300" s="246"/>
      <c r="G300" s="194" t="s">
        <v>59</v>
      </c>
      <c r="H300" s="223"/>
      <c r="I300" s="544"/>
      <c r="J300" s="545"/>
      <c r="K300" s="546"/>
      <c r="L300" s="547"/>
      <c r="M300" s="548"/>
      <c r="N300" s="247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  <c r="AH300" s="69"/>
      <c r="AI300" s="69"/>
      <c r="AJ300" s="69"/>
      <c r="AK300" s="69"/>
      <c r="AL300" s="69"/>
      <c r="AM300" s="69"/>
    </row>
    <row r="301" spans="1:39" ht="24" customHeight="1">
      <c r="A301" s="194" t="s">
        <v>61</v>
      </c>
      <c r="B301" s="223"/>
      <c r="C301" s="223"/>
      <c r="D301" s="223"/>
      <c r="E301" s="196"/>
      <c r="F301" s="246"/>
      <c r="G301" s="194" t="s">
        <v>61</v>
      </c>
      <c r="H301" s="223"/>
      <c r="I301" s="544"/>
      <c r="J301" s="545"/>
      <c r="K301" s="546"/>
      <c r="L301" s="547"/>
      <c r="M301" s="548"/>
      <c r="N301" s="247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  <c r="AM301" s="69"/>
    </row>
    <row r="302" spans="1:39" ht="24" customHeight="1">
      <c r="A302" s="194" t="s">
        <v>62</v>
      </c>
      <c r="B302" s="223"/>
      <c r="C302" s="223"/>
      <c r="D302" s="223"/>
      <c r="E302" s="196"/>
      <c r="F302" s="246"/>
      <c r="G302" s="194" t="s">
        <v>62</v>
      </c>
      <c r="H302" s="223"/>
      <c r="I302" s="544"/>
      <c r="J302" s="545"/>
      <c r="K302" s="546"/>
      <c r="L302" s="547"/>
      <c r="M302" s="548"/>
      <c r="N302" s="247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  <c r="AL302" s="69"/>
      <c r="AM302" s="69"/>
    </row>
    <row r="303" spans="1:39" ht="24" customHeight="1">
      <c r="A303" s="194" t="s">
        <v>63</v>
      </c>
      <c r="B303" s="223"/>
      <c r="C303" s="223"/>
      <c r="D303" s="223"/>
      <c r="E303" s="196"/>
      <c r="F303" s="246"/>
      <c r="G303" s="194" t="s">
        <v>63</v>
      </c>
      <c r="H303" s="223"/>
      <c r="I303" s="544"/>
      <c r="J303" s="545"/>
      <c r="K303" s="546"/>
      <c r="L303" s="547"/>
      <c r="M303" s="548"/>
      <c r="N303" s="247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69"/>
      <c r="AM303" s="69"/>
    </row>
    <row r="304" spans="1:39" ht="24" customHeight="1" thickBot="1">
      <c r="A304" s="195" t="s">
        <v>64</v>
      </c>
      <c r="B304" s="234"/>
      <c r="C304" s="234"/>
      <c r="D304" s="234"/>
      <c r="E304" s="249"/>
      <c r="F304" s="246"/>
      <c r="G304" s="195" t="s">
        <v>64</v>
      </c>
      <c r="H304" s="234"/>
      <c r="I304" s="549"/>
      <c r="J304" s="550"/>
      <c r="K304" s="551"/>
      <c r="L304" s="552"/>
      <c r="M304" s="553"/>
      <c r="N304" s="250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  <c r="AL304" s="69"/>
      <c r="AM304" s="69"/>
    </row>
    <row r="305" spans="1:39" ht="24" customHeight="1">
      <c r="A305" s="69"/>
      <c r="B305" s="69"/>
      <c r="C305" s="69"/>
      <c r="D305" s="69"/>
      <c r="E305" s="69"/>
      <c r="F305" s="76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  <c r="AL305" s="69"/>
      <c r="AM305" s="69"/>
    </row>
    <row r="306" spans="1:39" ht="24" customHeight="1">
      <c r="A306" s="196" t="s">
        <v>66</v>
      </c>
      <c r="B306" s="252"/>
      <c r="C306" s="196" t="s">
        <v>67</v>
      </c>
      <c r="D306" s="253"/>
      <c r="E306" s="253"/>
      <c r="F306" s="253"/>
      <c r="G306" s="253"/>
      <c r="H306" s="254"/>
      <c r="I306" s="223" t="s">
        <v>68</v>
      </c>
      <c r="J306" s="196" t="s">
        <v>69</v>
      </c>
      <c r="K306" s="252"/>
      <c r="L306" s="253"/>
      <c r="M306" s="253"/>
      <c r="N306" s="254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69"/>
    </row>
    <row r="307" spans="1:39" ht="24" customHeight="1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  <c r="AM307" s="69"/>
    </row>
    <row r="308" spans="1:39" ht="24" customHeight="1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  <c r="AL308" s="69"/>
      <c r="AM308" s="69"/>
    </row>
    <row r="309" spans="1:39" ht="24" customHeight="1">
      <c r="A309" s="69">
        <v>33</v>
      </c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  <c r="AL309" s="69"/>
      <c r="AM309" s="69"/>
    </row>
    <row r="310" spans="1:39" ht="24" customHeight="1">
      <c r="A310" s="184" t="s">
        <v>0</v>
      </c>
      <c r="B310" s="201"/>
      <c r="C310" s="202"/>
      <c r="D310" s="203" t="s">
        <v>1</v>
      </c>
      <c r="E310" s="204">
        <f>VLOOKUP($A$309,$V$42:$AQ$49,4)</f>
        <v>11.15</v>
      </c>
      <c r="F310" s="205"/>
      <c r="G310" s="206" t="s">
        <v>2</v>
      </c>
      <c r="H310" s="201" t="str">
        <f>Teamsetup!$B$19</f>
        <v>-</v>
      </c>
      <c r="I310" s="201"/>
      <c r="J310" s="202"/>
      <c r="K310" s="207" t="s">
        <v>3</v>
      </c>
      <c r="L310" s="208"/>
      <c r="M310" s="208"/>
      <c r="N310" s="20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  <c r="AM310" s="69"/>
    </row>
    <row r="311" spans="1:39" ht="24" customHeight="1" thickBot="1">
      <c r="A311" s="185" t="s">
        <v>4</v>
      </c>
      <c r="B311" s="210"/>
      <c r="C311" s="211" t="str">
        <f>VLOOKUP($A$309,$V$42:$AQ$49,2)</f>
        <v>Hammer</v>
      </c>
      <c r="D311" s="211" t="str">
        <f>VLOOKUP($A$309,$V$42:$AQ$49,3)</f>
        <v>Sen Men (see notes)</v>
      </c>
      <c r="E311" s="205"/>
      <c r="F311" s="205" t="s">
        <v>5</v>
      </c>
      <c r="G311" s="565" t="str">
        <f>Teamsetup!$D$19</f>
        <v>-</v>
      </c>
      <c r="H311" s="566"/>
      <c r="I311" s="205"/>
      <c r="J311" s="213" t="s">
        <v>6</v>
      </c>
      <c r="K311" s="214"/>
      <c r="L311" s="215"/>
      <c r="M311" s="554" t="str">
        <f>IF(Teamsetup!$C$13=6,VLOOKUP($A$309,$V$33:$AV$50,6),IF(Teamsetup!$C$13&lt;&gt;6,VLOOKUP($A$309,$V$33:$AV$50,7)))</f>
        <v>-</v>
      </c>
      <c r="N311" s="555" t="str">
        <f>IF($Q$6=6,VLOOKUP($A$1,$V$4:$AR$46,6),IF($Q$6&lt;&gt;6,VLOOKUP($A$1,$V$4:$AR$46,7)))</f>
        <v>-</v>
      </c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  <c r="AM311" s="69"/>
    </row>
    <row r="312" spans="1:39" ht="24" customHeight="1">
      <c r="A312" s="186"/>
      <c r="B312" s="216"/>
      <c r="C312" s="217" t="s">
        <v>11</v>
      </c>
      <c r="D312" s="211" t="str">
        <f>VLOOKUP($A$309,$V$42:$AQ$49,5)</f>
        <v>7.26kg</v>
      </c>
      <c r="E312" s="556" t="s">
        <v>12</v>
      </c>
      <c r="F312" s="557"/>
      <c r="G312" s="556" t="s">
        <v>13</v>
      </c>
      <c r="H312" s="557"/>
      <c r="I312" s="556" t="s">
        <v>14</v>
      </c>
      <c r="J312" s="557"/>
      <c r="K312" s="558" t="s">
        <v>15</v>
      </c>
      <c r="L312" s="559"/>
      <c r="M312" s="582" t="s">
        <v>16</v>
      </c>
      <c r="N312" s="542" t="s">
        <v>17</v>
      </c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  <c r="AM312" s="69"/>
    </row>
    <row r="313" spans="1:39" ht="24" customHeight="1">
      <c r="A313" s="187"/>
      <c r="B313" s="219" t="s">
        <v>21</v>
      </c>
      <c r="C313" s="262" t="str">
        <f>VLOOKUP($A$309,$V$42:$AT$49,21)</f>
        <v>-</v>
      </c>
      <c r="D313" s="220" t="s">
        <v>23</v>
      </c>
      <c r="E313" s="562" t="s">
        <v>24</v>
      </c>
      <c r="F313" s="563"/>
      <c r="G313" s="562" t="s">
        <v>24</v>
      </c>
      <c r="H313" s="563"/>
      <c r="I313" s="562" t="s">
        <v>24</v>
      </c>
      <c r="J313" s="563"/>
      <c r="K313" s="562" t="s">
        <v>24</v>
      </c>
      <c r="L313" s="563"/>
      <c r="M313" s="583"/>
      <c r="N313" s="543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  <c r="AL313" s="69"/>
      <c r="AM313" s="69"/>
    </row>
    <row r="314" spans="1:39" ht="24" customHeight="1">
      <c r="A314" s="188">
        <v>1</v>
      </c>
      <c r="B314" s="205" t="str">
        <f>VLOOKUP($A$309,$V$34:$AR$309,8)</f>
        <v>-</v>
      </c>
      <c r="C314" s="221"/>
      <c r="D314" s="221" t="str">
        <f>VLOOKUP($A$309,$V$34:$AR$309,16)</f>
        <v>-</v>
      </c>
      <c r="E314" s="223"/>
      <c r="F314" s="223"/>
      <c r="G314" s="223"/>
      <c r="H314" s="223"/>
      <c r="I314" s="223"/>
      <c r="J314" s="223"/>
      <c r="K314" s="223"/>
      <c r="L314" s="223"/>
      <c r="M314" s="223"/>
      <c r="N314" s="224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  <c r="AL314" s="69"/>
      <c r="AM314" s="69"/>
    </row>
    <row r="315" spans="1:39" ht="24" customHeight="1">
      <c r="A315" s="188">
        <v>2</v>
      </c>
      <c r="B315" s="205" t="str">
        <f>VLOOKUP($A$309,$V$34:$AR$309,9)</f>
        <v>-</v>
      </c>
      <c r="C315" s="221"/>
      <c r="D315" s="205" t="str">
        <f>VLOOKUP($A$309,$V$34:$AR$309,17)</f>
        <v>-</v>
      </c>
      <c r="E315" s="223"/>
      <c r="F315" s="223"/>
      <c r="G315" s="223"/>
      <c r="H315" s="223"/>
      <c r="I315" s="223"/>
      <c r="J315" s="223"/>
      <c r="K315" s="223"/>
      <c r="L315" s="223"/>
      <c r="M315" s="223"/>
      <c r="N315" s="224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  <c r="AM315" s="69"/>
    </row>
    <row r="316" spans="1:39" ht="24" customHeight="1">
      <c r="A316" s="188">
        <v>3</v>
      </c>
      <c r="B316" s="205" t="str">
        <f>VLOOKUP($A$309,$V$34:$AR$309,10)</f>
        <v>-</v>
      </c>
      <c r="C316" s="221"/>
      <c r="D316" s="205" t="str">
        <f>VLOOKUP($A$309,$V$34:$AR$309,18)</f>
        <v>-</v>
      </c>
      <c r="E316" s="223"/>
      <c r="F316" s="223"/>
      <c r="G316" s="223"/>
      <c r="H316" s="223"/>
      <c r="I316" s="223"/>
      <c r="J316" s="223"/>
      <c r="K316" s="223"/>
      <c r="L316" s="223"/>
      <c r="M316" s="223"/>
      <c r="N316" s="224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  <c r="AM316" s="69"/>
    </row>
    <row r="317" spans="1:39" ht="24" customHeight="1">
      <c r="A317" s="188">
        <v>4</v>
      </c>
      <c r="B317" s="205" t="str">
        <f>VLOOKUP($A$309,$V$34:$AR$309,11)</f>
        <v>-</v>
      </c>
      <c r="C317" s="221"/>
      <c r="D317" s="205" t="str">
        <f>VLOOKUP($A$309,$V$34:$AR$309,19)</f>
        <v>-</v>
      </c>
      <c r="E317" s="223"/>
      <c r="F317" s="223"/>
      <c r="G317" s="223"/>
      <c r="H317" s="223"/>
      <c r="I317" s="223"/>
      <c r="J317" s="223"/>
      <c r="K317" s="223"/>
      <c r="L317" s="223"/>
      <c r="M317" s="223"/>
      <c r="N317" s="224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  <c r="AL317" s="69"/>
      <c r="AM317" s="69"/>
    </row>
    <row r="318" spans="1:39" ht="24" customHeight="1">
      <c r="A318" s="188">
        <v>5</v>
      </c>
      <c r="B318" s="205" t="str">
        <f>VLOOKUP($A$309,$V$34:$AR$309,12)</f>
        <v>-</v>
      </c>
      <c r="C318" s="221"/>
      <c r="D318" s="205" t="str">
        <f>VLOOKUP($A$309,$V$34:$AR$309,20)</f>
        <v>-</v>
      </c>
      <c r="E318" s="223"/>
      <c r="F318" s="223"/>
      <c r="G318" s="223"/>
      <c r="H318" s="223"/>
      <c r="I318" s="223"/>
      <c r="J318" s="223"/>
      <c r="K318" s="223"/>
      <c r="L318" s="223"/>
      <c r="M318" s="223"/>
      <c r="N318" s="224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69"/>
      <c r="AM318" s="69"/>
    </row>
    <row r="319" spans="1:39" ht="24" customHeight="1">
      <c r="A319" s="188">
        <v>6</v>
      </c>
      <c r="B319" s="205" t="str">
        <f>VLOOKUP($A$309,$V$34:$AR$309,13)</f>
        <v>-</v>
      </c>
      <c r="C319" s="221"/>
      <c r="D319" s="205" t="str">
        <f>VLOOKUP($A$309,$V$34:$AR$309,21)</f>
        <v>-</v>
      </c>
      <c r="E319" s="223"/>
      <c r="F319" s="223"/>
      <c r="G319" s="223"/>
      <c r="H319" s="223"/>
      <c r="I319" s="223"/>
      <c r="J319" s="223"/>
      <c r="K319" s="223"/>
      <c r="L319" s="223"/>
      <c r="M319" s="223"/>
      <c r="N319" s="224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  <c r="AL319" s="69"/>
      <c r="AM319" s="69"/>
    </row>
    <row r="320" spans="1:39" ht="24" customHeight="1">
      <c r="A320" s="188">
        <v>7</v>
      </c>
      <c r="B320" s="205" t="str">
        <f>VLOOKUP($A$309,$V$34:$AR$309,14)</f>
        <v>-</v>
      </c>
      <c r="C320" s="221"/>
      <c r="D320" s="205" t="str">
        <f>VLOOKUP($A$309,$V$34:$AR$309,22)</f>
        <v>-</v>
      </c>
      <c r="E320" s="223"/>
      <c r="F320" s="223"/>
      <c r="G320" s="223"/>
      <c r="H320" s="223"/>
      <c r="I320" s="223"/>
      <c r="J320" s="223"/>
      <c r="K320" s="223"/>
      <c r="L320" s="223"/>
      <c r="M320" s="223"/>
      <c r="N320" s="224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K320" s="69"/>
      <c r="AL320" s="69"/>
      <c r="AM320" s="69"/>
    </row>
    <row r="321" spans="1:39" ht="24" customHeight="1">
      <c r="A321" s="188">
        <v>8</v>
      </c>
      <c r="B321" s="205" t="str">
        <f>VLOOKUP($A$309,$V$34:$AR$309,15)</f>
        <v>-</v>
      </c>
      <c r="C321" s="221"/>
      <c r="D321" s="222" t="str">
        <f>VLOOKUP($A$309,$V$34:$AR$309,23)</f>
        <v>-</v>
      </c>
      <c r="E321" s="223"/>
      <c r="F321" s="223"/>
      <c r="G321" s="223"/>
      <c r="H321" s="223"/>
      <c r="I321" s="223"/>
      <c r="J321" s="223"/>
      <c r="K321" s="223"/>
      <c r="L321" s="223"/>
      <c r="M321" s="223"/>
      <c r="N321" s="224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  <c r="AM321" s="69"/>
    </row>
    <row r="322" spans="1:39" ht="24" customHeight="1">
      <c r="A322" s="188">
        <v>9</v>
      </c>
      <c r="B322" s="205"/>
      <c r="C322" s="221"/>
      <c r="D322" s="222"/>
      <c r="E322" s="223"/>
      <c r="F322" s="223"/>
      <c r="G322" s="223"/>
      <c r="H322" s="223"/>
      <c r="I322" s="223"/>
      <c r="J322" s="223"/>
      <c r="K322" s="223"/>
      <c r="L322" s="223"/>
      <c r="M322" s="223"/>
      <c r="N322" s="224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  <c r="AL322" s="69"/>
      <c r="AM322" s="69"/>
    </row>
    <row r="323" spans="1:39" ht="24" customHeight="1">
      <c r="A323" s="188">
        <v>10</v>
      </c>
      <c r="B323" s="205"/>
      <c r="C323" s="221"/>
      <c r="D323" s="222"/>
      <c r="E323" s="223"/>
      <c r="F323" s="223"/>
      <c r="G323" s="223"/>
      <c r="H323" s="223"/>
      <c r="I323" s="223"/>
      <c r="J323" s="223"/>
      <c r="K323" s="223"/>
      <c r="L323" s="223"/>
      <c r="M323" s="223"/>
      <c r="N323" s="224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K323" s="69"/>
      <c r="AL323" s="69"/>
      <c r="AM323" s="69"/>
    </row>
    <row r="324" spans="1:39" ht="24" customHeight="1">
      <c r="A324" s="188">
        <v>11</v>
      </c>
      <c r="B324" s="205"/>
      <c r="C324" s="221"/>
      <c r="D324" s="263"/>
      <c r="E324" s="223"/>
      <c r="F324" s="223"/>
      <c r="G324" s="223"/>
      <c r="H324" s="223"/>
      <c r="I324" s="223"/>
      <c r="J324" s="223"/>
      <c r="K324" s="223"/>
      <c r="L324" s="223"/>
      <c r="M324" s="223"/>
      <c r="N324" s="224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K324" s="69"/>
      <c r="AL324" s="69"/>
      <c r="AM324" s="69"/>
    </row>
    <row r="325" spans="1:39" ht="24" customHeight="1">
      <c r="A325" s="188">
        <v>12</v>
      </c>
      <c r="B325" s="205"/>
      <c r="C325" s="264"/>
      <c r="D325" s="222"/>
      <c r="E325" s="223"/>
      <c r="F325" s="223"/>
      <c r="G325" s="223"/>
      <c r="H325" s="223"/>
      <c r="I325" s="223"/>
      <c r="J325" s="223"/>
      <c r="K325" s="223"/>
      <c r="L325" s="223"/>
      <c r="M325" s="223"/>
      <c r="N325" s="224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K325" s="69"/>
      <c r="AL325" s="69"/>
      <c r="AM325" s="69"/>
    </row>
    <row r="326" spans="1:39" ht="24" customHeight="1">
      <c r="A326" s="188">
        <v>13</v>
      </c>
      <c r="B326" s="205"/>
      <c r="C326" s="221"/>
      <c r="D326" s="221"/>
      <c r="E326" s="223"/>
      <c r="F326" s="223"/>
      <c r="G326" s="223"/>
      <c r="H326" s="223"/>
      <c r="I326" s="223"/>
      <c r="J326" s="223"/>
      <c r="K326" s="223"/>
      <c r="L326" s="223"/>
      <c r="M326" s="223"/>
      <c r="N326" s="224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69"/>
      <c r="AM326" s="69"/>
    </row>
    <row r="327" spans="1:39" ht="24" customHeight="1">
      <c r="A327" s="188">
        <v>14</v>
      </c>
      <c r="B327" s="205"/>
      <c r="C327" s="221"/>
      <c r="D327" s="205"/>
      <c r="E327" s="223"/>
      <c r="F327" s="223"/>
      <c r="G327" s="223"/>
      <c r="H327" s="223"/>
      <c r="I327" s="223"/>
      <c r="J327" s="223"/>
      <c r="K327" s="223"/>
      <c r="L327" s="223"/>
      <c r="M327" s="223"/>
      <c r="N327" s="224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  <c r="AL327" s="69"/>
      <c r="AM327" s="69"/>
    </row>
    <row r="328" spans="1:39" ht="24" customHeight="1">
      <c r="A328" s="188">
        <v>15</v>
      </c>
      <c r="B328" s="205"/>
      <c r="C328" s="221"/>
      <c r="D328" s="205"/>
      <c r="E328" s="223"/>
      <c r="F328" s="223"/>
      <c r="G328" s="223"/>
      <c r="H328" s="223"/>
      <c r="I328" s="223"/>
      <c r="J328" s="223"/>
      <c r="K328" s="223"/>
      <c r="L328" s="223"/>
      <c r="M328" s="223"/>
      <c r="N328" s="224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  <c r="AL328" s="69"/>
      <c r="AM328" s="69"/>
    </row>
    <row r="329" spans="1:39" ht="24" customHeight="1">
      <c r="A329" s="188">
        <v>16</v>
      </c>
      <c r="B329" s="205"/>
      <c r="C329" s="221"/>
      <c r="D329" s="205"/>
      <c r="E329" s="223"/>
      <c r="F329" s="223"/>
      <c r="G329" s="223"/>
      <c r="H329" s="223"/>
      <c r="I329" s="223"/>
      <c r="J329" s="223"/>
      <c r="K329" s="223"/>
      <c r="L329" s="223"/>
      <c r="M329" s="223"/>
      <c r="N329" s="224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  <c r="AL329" s="69"/>
      <c r="AM329" s="69"/>
    </row>
    <row r="330" spans="1:39" ht="24" customHeight="1">
      <c r="A330" s="188">
        <v>17</v>
      </c>
      <c r="B330" s="205"/>
      <c r="C330" s="221"/>
      <c r="D330" s="205"/>
      <c r="E330" s="223"/>
      <c r="F330" s="223"/>
      <c r="G330" s="223"/>
      <c r="H330" s="223"/>
      <c r="I330" s="223"/>
      <c r="J330" s="223"/>
      <c r="K330" s="223"/>
      <c r="L330" s="223"/>
      <c r="M330" s="223"/>
      <c r="N330" s="224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69"/>
      <c r="AL330" s="69"/>
      <c r="AM330" s="69"/>
    </row>
    <row r="331" spans="1:39" ht="24" customHeight="1">
      <c r="A331" s="188">
        <v>18</v>
      </c>
      <c r="B331" s="205"/>
      <c r="C331" s="221"/>
      <c r="D331" s="205"/>
      <c r="E331" s="223"/>
      <c r="F331" s="223"/>
      <c r="G331" s="223"/>
      <c r="H331" s="223"/>
      <c r="I331" s="223"/>
      <c r="J331" s="223"/>
      <c r="K331" s="223"/>
      <c r="L331" s="223"/>
      <c r="M331" s="223"/>
      <c r="N331" s="224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  <c r="AL331" s="69"/>
      <c r="AM331" s="69"/>
    </row>
    <row r="332" spans="1:39" ht="24" customHeight="1">
      <c r="A332" s="188">
        <v>19</v>
      </c>
      <c r="B332" s="205"/>
      <c r="C332" s="221"/>
      <c r="D332" s="205"/>
      <c r="E332" s="223"/>
      <c r="F332" s="223"/>
      <c r="G332" s="223"/>
      <c r="H332" s="223"/>
      <c r="I332" s="223"/>
      <c r="J332" s="223"/>
      <c r="K332" s="223"/>
      <c r="L332" s="223"/>
      <c r="M332" s="223"/>
      <c r="N332" s="224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K332" s="69"/>
      <c r="AL332" s="69"/>
      <c r="AM332" s="69"/>
    </row>
    <row r="333" spans="1:39" ht="24" customHeight="1">
      <c r="A333" s="188">
        <v>20</v>
      </c>
      <c r="B333" s="230"/>
      <c r="C333" s="221"/>
      <c r="D333" s="222"/>
      <c r="E333" s="223"/>
      <c r="F333" s="223"/>
      <c r="G333" s="223"/>
      <c r="H333" s="223"/>
      <c r="I333" s="223"/>
      <c r="J333" s="223"/>
      <c r="K333" s="223"/>
      <c r="L333" s="223"/>
      <c r="M333" s="223"/>
      <c r="N333" s="224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K333" s="69"/>
      <c r="AL333" s="69"/>
      <c r="AM333" s="69"/>
    </row>
    <row r="334" spans="1:39" s="363" customFormat="1" ht="24" customHeight="1">
      <c r="A334" s="188">
        <v>21</v>
      </c>
      <c r="B334" s="230"/>
      <c r="C334" s="221"/>
      <c r="D334" s="222"/>
      <c r="E334" s="475"/>
      <c r="F334" s="475"/>
      <c r="G334" s="475"/>
      <c r="H334" s="475"/>
      <c r="I334" s="475"/>
      <c r="J334" s="475"/>
      <c r="K334" s="475"/>
      <c r="L334" s="475"/>
      <c r="M334" s="475"/>
      <c r="N334" s="476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K334" s="69"/>
      <c r="AL334" s="69"/>
      <c r="AM334" s="69"/>
    </row>
    <row r="335" spans="1:39" s="363" customFormat="1" ht="24" customHeight="1">
      <c r="A335" s="188">
        <v>22</v>
      </c>
      <c r="B335" s="230"/>
      <c r="C335" s="221"/>
      <c r="D335" s="222"/>
      <c r="E335" s="475"/>
      <c r="F335" s="475"/>
      <c r="G335" s="475"/>
      <c r="H335" s="475"/>
      <c r="I335" s="475"/>
      <c r="J335" s="475"/>
      <c r="K335" s="475"/>
      <c r="L335" s="475"/>
      <c r="M335" s="475"/>
      <c r="N335" s="476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K335" s="69"/>
      <c r="AL335" s="69"/>
      <c r="AM335" s="69"/>
    </row>
    <row r="336" spans="1:39" ht="24" customHeight="1">
      <c r="A336" s="188">
        <v>23</v>
      </c>
      <c r="B336" s="230"/>
      <c r="C336" s="221"/>
      <c r="D336" s="222"/>
      <c r="E336" s="223"/>
      <c r="F336" s="223"/>
      <c r="G336" s="223"/>
      <c r="H336" s="223"/>
      <c r="I336" s="223"/>
      <c r="J336" s="223"/>
      <c r="K336" s="223"/>
      <c r="L336" s="223"/>
      <c r="M336" s="223"/>
      <c r="N336" s="224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K336" s="69"/>
      <c r="AL336" s="69"/>
      <c r="AM336" s="69"/>
    </row>
    <row r="337" spans="1:39" ht="24" customHeight="1">
      <c r="A337" s="188">
        <v>24</v>
      </c>
      <c r="B337" s="230"/>
      <c r="C337" s="221"/>
      <c r="D337" s="222"/>
      <c r="E337" s="223"/>
      <c r="F337" s="223"/>
      <c r="G337" s="223"/>
      <c r="H337" s="223"/>
      <c r="I337" s="223"/>
      <c r="J337" s="223"/>
      <c r="K337" s="223"/>
      <c r="L337" s="223"/>
      <c r="M337" s="223"/>
      <c r="N337" s="224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K337" s="69"/>
      <c r="AL337" s="69"/>
      <c r="AM337" s="69"/>
    </row>
    <row r="338" spans="1:39" ht="24" customHeight="1" thickBot="1">
      <c r="A338" s="188">
        <v>25</v>
      </c>
      <c r="B338" s="230"/>
      <c r="C338" s="221"/>
      <c r="D338" s="222"/>
      <c r="E338" s="223"/>
      <c r="F338" s="223"/>
      <c r="G338" s="223"/>
      <c r="H338" s="223"/>
      <c r="I338" s="223"/>
      <c r="J338" s="223"/>
      <c r="K338" s="223"/>
      <c r="L338" s="223"/>
      <c r="M338" s="223"/>
      <c r="N338" s="224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K338" s="69"/>
      <c r="AL338" s="69"/>
      <c r="AM338" s="69"/>
    </row>
    <row r="339" spans="1:39" ht="24" customHeight="1" thickBot="1">
      <c r="A339" s="191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K339" s="69"/>
      <c r="AL339" s="69"/>
      <c r="AM339" s="69"/>
    </row>
    <row r="340" spans="1:39" ht="24" customHeight="1" thickBot="1">
      <c r="A340" s="584" t="str">
        <f>VLOOKUP($A$309,$V$42:$AT$49,24)</f>
        <v>Senior Men</v>
      </c>
      <c r="B340" s="585" t="e">
        <f>VLOOKUP($A$45,$V$42:$AT$49,21)</f>
        <v>#N/A</v>
      </c>
      <c r="C340" s="585" t="e">
        <f>VLOOKUP($A$45,$V$42:$AT$49,21)</f>
        <v>#N/A</v>
      </c>
      <c r="D340" s="236"/>
      <c r="E340" s="236"/>
      <c r="F340" s="237"/>
      <c r="G340" s="341"/>
      <c r="H340" s="342"/>
      <c r="I340" s="342"/>
      <c r="J340" s="342"/>
      <c r="K340" s="342"/>
      <c r="L340" s="342"/>
      <c r="M340" s="342"/>
      <c r="N340" s="343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K340" s="69"/>
      <c r="AL340" s="69"/>
      <c r="AM340" s="69"/>
    </row>
    <row r="341" spans="1:39" ht="24" customHeight="1" thickBot="1">
      <c r="A341" s="193" t="s">
        <v>51</v>
      </c>
      <c r="B341" s="240" t="s">
        <v>21</v>
      </c>
      <c r="C341" s="241" t="s">
        <v>22</v>
      </c>
      <c r="D341" s="241" t="s">
        <v>23</v>
      </c>
      <c r="E341" s="242" t="s">
        <v>52</v>
      </c>
      <c r="F341" s="243"/>
      <c r="G341" s="344" t="s">
        <v>213</v>
      </c>
      <c r="H341" s="345"/>
      <c r="I341" s="346"/>
      <c r="J341" s="346"/>
      <c r="K341" s="346"/>
      <c r="L341" s="345"/>
      <c r="M341" s="345"/>
      <c r="N341" s="347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K341" s="69"/>
      <c r="AL341" s="69"/>
      <c r="AM341" s="69"/>
    </row>
    <row r="342" spans="1:39" ht="24" customHeight="1" thickBot="1">
      <c r="A342" s="194" t="s">
        <v>54</v>
      </c>
      <c r="B342" s="223"/>
      <c r="C342" s="223"/>
      <c r="D342" s="223"/>
      <c r="E342" s="196"/>
      <c r="F342" s="246"/>
      <c r="G342" s="348"/>
      <c r="H342" s="345"/>
      <c r="I342" s="346"/>
      <c r="J342" s="346"/>
      <c r="K342" s="346"/>
      <c r="L342" s="345"/>
      <c r="M342" s="345"/>
      <c r="N342" s="34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K342" s="69"/>
      <c r="AL342" s="69"/>
      <c r="AM342" s="69"/>
    </row>
    <row r="343" spans="1:39" ht="24" customHeight="1" thickBot="1">
      <c r="A343" s="194" t="s">
        <v>57</v>
      </c>
      <c r="B343" s="223"/>
      <c r="C343" s="223"/>
      <c r="D343" s="223"/>
      <c r="E343" s="196"/>
      <c r="F343" s="246"/>
      <c r="G343" s="348"/>
      <c r="H343" s="345"/>
      <c r="I343" s="346"/>
      <c r="J343" s="346"/>
      <c r="K343" s="346"/>
      <c r="L343" s="345"/>
      <c r="M343" s="345"/>
      <c r="N343" s="34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K343" s="69"/>
      <c r="AL343" s="69"/>
      <c r="AM343" s="69"/>
    </row>
    <row r="344" spans="1:39" ht="24" customHeight="1" thickBot="1">
      <c r="A344" s="194" t="s">
        <v>59</v>
      </c>
      <c r="B344" s="223"/>
      <c r="C344" s="223"/>
      <c r="D344" s="223"/>
      <c r="E344" s="196"/>
      <c r="F344" s="246"/>
      <c r="G344" s="348"/>
      <c r="H344" s="345"/>
      <c r="I344" s="346"/>
      <c r="J344" s="346"/>
      <c r="K344" s="346"/>
      <c r="L344" s="345"/>
      <c r="M344" s="345"/>
      <c r="N344" s="34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K344" s="69"/>
      <c r="AL344" s="69"/>
      <c r="AM344" s="69"/>
    </row>
    <row r="345" spans="1:39" ht="24" customHeight="1" thickBot="1">
      <c r="A345" s="194" t="s">
        <v>61</v>
      </c>
      <c r="B345" s="223"/>
      <c r="C345" s="223"/>
      <c r="D345" s="223"/>
      <c r="E345" s="196"/>
      <c r="F345" s="246"/>
      <c r="G345" s="348"/>
      <c r="H345" s="345"/>
      <c r="I345" s="346"/>
      <c r="J345" s="346"/>
      <c r="K345" s="346"/>
      <c r="L345" s="345"/>
      <c r="M345" s="345"/>
      <c r="N345" s="34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  <c r="AL345" s="69"/>
      <c r="AM345" s="69"/>
    </row>
    <row r="346" spans="1:39" ht="24" customHeight="1" thickBot="1">
      <c r="A346" s="194" t="s">
        <v>62</v>
      </c>
      <c r="B346" s="223"/>
      <c r="C346" s="223"/>
      <c r="D346" s="223"/>
      <c r="E346" s="196"/>
      <c r="F346" s="246"/>
      <c r="G346" s="348"/>
      <c r="H346" s="345"/>
      <c r="I346" s="346"/>
      <c r="J346" s="346"/>
      <c r="K346" s="346"/>
      <c r="L346" s="345"/>
      <c r="M346" s="345"/>
      <c r="N346" s="34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K346" s="69"/>
      <c r="AL346" s="69"/>
      <c r="AM346" s="69"/>
    </row>
    <row r="347" spans="1:39" ht="24" customHeight="1" thickBot="1">
      <c r="A347" s="194" t="s">
        <v>63</v>
      </c>
      <c r="B347" s="223"/>
      <c r="C347" s="223"/>
      <c r="D347" s="223"/>
      <c r="E347" s="196"/>
      <c r="F347" s="246"/>
      <c r="G347" s="348"/>
      <c r="H347" s="345"/>
      <c r="I347" s="346"/>
      <c r="J347" s="346"/>
      <c r="K347" s="346"/>
      <c r="L347" s="345"/>
      <c r="M347" s="345"/>
      <c r="N347" s="34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K347" s="69"/>
      <c r="AL347" s="69"/>
      <c r="AM347" s="69"/>
    </row>
    <row r="348" spans="1:39" ht="24" customHeight="1" thickBot="1">
      <c r="A348" s="195" t="s">
        <v>64</v>
      </c>
      <c r="B348" s="234"/>
      <c r="C348" s="234"/>
      <c r="D348" s="234"/>
      <c r="E348" s="249"/>
      <c r="F348" s="246"/>
      <c r="G348" s="350"/>
      <c r="H348" s="351"/>
      <c r="I348" s="352"/>
      <c r="J348" s="352"/>
      <c r="K348" s="352"/>
      <c r="L348" s="351"/>
      <c r="M348" s="351"/>
      <c r="N348" s="353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K348" s="69"/>
      <c r="AL348" s="69"/>
      <c r="AM348" s="69"/>
    </row>
    <row r="349" spans="1:39" ht="24" customHeight="1">
      <c r="A349" s="69"/>
      <c r="B349" s="69"/>
      <c r="C349" s="69"/>
      <c r="D349" s="69"/>
      <c r="E349" s="69"/>
      <c r="F349" s="76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  <c r="AJ349" s="69"/>
      <c r="AK349" s="69"/>
      <c r="AL349" s="69"/>
      <c r="AM349" s="69"/>
    </row>
    <row r="350" spans="1:39" ht="24" customHeight="1">
      <c r="A350" s="196" t="s">
        <v>66</v>
      </c>
      <c r="B350" s="252"/>
      <c r="C350" s="196" t="s">
        <v>67</v>
      </c>
      <c r="D350" s="253"/>
      <c r="E350" s="253"/>
      <c r="F350" s="253"/>
      <c r="G350" s="253"/>
      <c r="H350" s="254"/>
      <c r="I350" s="223" t="s">
        <v>68</v>
      </c>
      <c r="J350" s="196" t="s">
        <v>69</v>
      </c>
      <c r="K350" s="252"/>
      <c r="L350" s="253"/>
      <c r="M350" s="253"/>
      <c r="N350" s="254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K350" s="69"/>
      <c r="AL350" s="69"/>
      <c r="AM350" s="69"/>
    </row>
    <row r="351" spans="1:39" ht="24" customHeight="1">
      <c r="A351" s="69"/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K351" s="69"/>
      <c r="AL351" s="69"/>
      <c r="AM351" s="69"/>
    </row>
    <row r="352" spans="1:39" ht="24" customHeight="1">
      <c r="A352" s="69"/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K352" s="69"/>
      <c r="AL352" s="69"/>
      <c r="AM352" s="69"/>
    </row>
    <row r="353" spans="1:39" ht="24" customHeight="1">
      <c r="A353" s="69">
        <v>34</v>
      </c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K353" s="69"/>
      <c r="AL353" s="69"/>
      <c r="AM353" s="69"/>
    </row>
    <row r="354" spans="1:39" ht="24" customHeight="1">
      <c r="A354" s="184" t="s">
        <v>0</v>
      </c>
      <c r="B354" s="201"/>
      <c r="C354" s="202"/>
      <c r="D354" s="203" t="s">
        <v>1</v>
      </c>
      <c r="E354" s="204">
        <f>VLOOKUP($A$353,$V$42:$AQ$49,4)</f>
        <v>11.15</v>
      </c>
      <c r="F354" s="205"/>
      <c r="G354" s="206" t="s">
        <v>2</v>
      </c>
      <c r="H354" s="201" t="str">
        <f>Teamsetup!$B$19</f>
        <v>-</v>
      </c>
      <c r="I354" s="201"/>
      <c r="J354" s="202"/>
      <c r="K354" s="207" t="s">
        <v>3</v>
      </c>
      <c r="L354" s="208"/>
      <c r="M354" s="208"/>
      <c r="N354" s="20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K354" s="69"/>
      <c r="AL354" s="69"/>
      <c r="AM354" s="69"/>
    </row>
    <row r="355" spans="1:39" ht="24" customHeight="1" thickBot="1">
      <c r="A355" s="185" t="s">
        <v>4</v>
      </c>
      <c r="B355" s="210"/>
      <c r="C355" s="211" t="str">
        <f>VLOOKUP($A$353,$V$42:$AQ$49,2)</f>
        <v>Hammer</v>
      </c>
      <c r="D355" s="211" t="str">
        <f>VLOOKUP($A$353,$V$42:$AQ$49,3)</f>
        <v>U17M/U15B (see notes)</v>
      </c>
      <c r="E355" s="205"/>
      <c r="F355" s="205" t="s">
        <v>5</v>
      </c>
      <c r="G355" s="565" t="str">
        <f>Teamsetup!$D$19</f>
        <v>-</v>
      </c>
      <c r="H355" s="566"/>
      <c r="I355" s="205"/>
      <c r="J355" s="213" t="s">
        <v>6</v>
      </c>
      <c r="K355" s="214"/>
      <c r="L355" s="215"/>
      <c r="M355" s="554" t="str">
        <f>IF(Teamsetup!$C$13=6,VLOOKUP($A$353,$V$33:$AV$50,6),IF(Teamsetup!$C$13&lt;&gt;6,VLOOKUP($A$353,$V$33:$AV$50,7)))</f>
        <v>-</v>
      </c>
      <c r="N355" s="555" t="str">
        <f>IF($Q$6=6,VLOOKUP($A$1,$V$4:$AR$46,6),IF($Q$6&lt;&gt;6,VLOOKUP($A$1,$V$4:$AR$46,7)))</f>
        <v>-</v>
      </c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  <c r="AE355" s="69"/>
      <c r="AF355" s="69"/>
      <c r="AG355" s="69"/>
      <c r="AH355" s="69"/>
      <c r="AI355" s="69"/>
      <c r="AJ355" s="69"/>
      <c r="AK355" s="69"/>
      <c r="AL355" s="69"/>
      <c r="AM355" s="69"/>
    </row>
    <row r="356" spans="1:39" ht="24" customHeight="1">
      <c r="A356" s="186"/>
      <c r="B356" s="216"/>
      <c r="C356" s="217" t="s">
        <v>11</v>
      </c>
      <c r="D356" s="211" t="str">
        <f>VLOOKUP($A$353,$V$42:$AQ$49,5)</f>
        <v>5kg/4kg</v>
      </c>
      <c r="E356" s="556" t="s">
        <v>12</v>
      </c>
      <c r="F356" s="557"/>
      <c r="G356" s="556" t="s">
        <v>13</v>
      </c>
      <c r="H356" s="557"/>
      <c r="I356" s="556" t="s">
        <v>14</v>
      </c>
      <c r="J356" s="557"/>
      <c r="K356" s="558" t="s">
        <v>15</v>
      </c>
      <c r="L356" s="559"/>
      <c r="M356" s="582" t="s">
        <v>16</v>
      </c>
      <c r="N356" s="542" t="s">
        <v>17</v>
      </c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  <c r="AJ356" s="69"/>
      <c r="AK356" s="69"/>
      <c r="AL356" s="69"/>
      <c r="AM356" s="69"/>
    </row>
    <row r="357" spans="1:39" ht="24" customHeight="1">
      <c r="A357" s="187"/>
      <c r="B357" s="219" t="s">
        <v>21</v>
      </c>
      <c r="C357" s="262" t="str">
        <f>VLOOKUP($A$353,$V$42:$AT$49,24)</f>
        <v>Under 17 Men</v>
      </c>
      <c r="D357" s="220" t="s">
        <v>23</v>
      </c>
      <c r="E357" s="562" t="s">
        <v>24</v>
      </c>
      <c r="F357" s="563"/>
      <c r="G357" s="562" t="s">
        <v>24</v>
      </c>
      <c r="H357" s="563"/>
      <c r="I357" s="562" t="s">
        <v>24</v>
      </c>
      <c r="J357" s="563"/>
      <c r="K357" s="562" t="s">
        <v>24</v>
      </c>
      <c r="L357" s="563"/>
      <c r="M357" s="583"/>
      <c r="N357" s="543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/>
      <c r="AK357" s="69"/>
      <c r="AL357" s="69"/>
      <c r="AM357" s="69"/>
    </row>
    <row r="358" spans="1:39" ht="24" customHeight="1">
      <c r="A358" s="188">
        <v>1</v>
      </c>
      <c r="B358" s="205" t="str">
        <f>VLOOKUP($A$353,$V$34:$AR$353,8)</f>
        <v>-</v>
      </c>
      <c r="C358" s="221"/>
      <c r="D358" s="221" t="str">
        <f>VLOOKUP($A$353,$V$34:$AR$353,16)</f>
        <v>-</v>
      </c>
      <c r="E358" s="223"/>
      <c r="F358" s="223"/>
      <c r="G358" s="223"/>
      <c r="H358" s="223"/>
      <c r="I358" s="223"/>
      <c r="J358" s="223"/>
      <c r="K358" s="223"/>
      <c r="L358" s="223"/>
      <c r="M358" s="223"/>
      <c r="N358" s="224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K358" s="69"/>
      <c r="AL358" s="69"/>
      <c r="AM358" s="69"/>
    </row>
    <row r="359" spans="1:39" ht="24" customHeight="1">
      <c r="A359" s="188">
        <v>2</v>
      </c>
      <c r="B359" s="205" t="str">
        <f>VLOOKUP($A$353,$V$34:$AR$353,9)</f>
        <v>-</v>
      </c>
      <c r="C359" s="221"/>
      <c r="D359" s="205" t="str">
        <f>VLOOKUP($A$353,$V$34:$AR$353,17)</f>
        <v>-</v>
      </c>
      <c r="E359" s="223"/>
      <c r="F359" s="223"/>
      <c r="G359" s="223"/>
      <c r="H359" s="223"/>
      <c r="I359" s="223"/>
      <c r="J359" s="223"/>
      <c r="K359" s="223"/>
      <c r="L359" s="223"/>
      <c r="M359" s="223"/>
      <c r="N359" s="224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D359" s="69"/>
      <c r="AE359" s="69"/>
      <c r="AF359" s="69"/>
      <c r="AG359" s="69"/>
      <c r="AH359" s="69"/>
      <c r="AI359" s="69"/>
      <c r="AJ359" s="69"/>
      <c r="AK359" s="69"/>
      <c r="AL359" s="69"/>
      <c r="AM359" s="69"/>
    </row>
    <row r="360" spans="1:39" ht="24" customHeight="1">
      <c r="A360" s="188">
        <v>3</v>
      </c>
      <c r="B360" s="205" t="str">
        <f>VLOOKUP($A$353,$V$34:$AR$353,10)</f>
        <v>-</v>
      </c>
      <c r="C360" s="221"/>
      <c r="D360" s="205" t="str">
        <f>VLOOKUP($A$353,$V$34:$AR$353,18)</f>
        <v>-</v>
      </c>
      <c r="E360" s="223"/>
      <c r="F360" s="223"/>
      <c r="G360" s="223"/>
      <c r="H360" s="223"/>
      <c r="I360" s="223"/>
      <c r="J360" s="223"/>
      <c r="K360" s="223"/>
      <c r="L360" s="223"/>
      <c r="M360" s="223"/>
      <c r="N360" s="224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  <c r="AJ360" s="69"/>
      <c r="AK360" s="69"/>
      <c r="AL360" s="69"/>
      <c r="AM360" s="69"/>
    </row>
    <row r="361" spans="1:39" ht="24" customHeight="1">
      <c r="A361" s="188">
        <v>4</v>
      </c>
      <c r="B361" s="205" t="str">
        <f>VLOOKUP($A$353,$V$34:$AR$353,11)</f>
        <v>-</v>
      </c>
      <c r="C361" s="221"/>
      <c r="D361" s="205" t="str">
        <f>VLOOKUP($A$353,$V$34:$AR$353,19)</f>
        <v>-</v>
      </c>
      <c r="E361" s="223"/>
      <c r="F361" s="223"/>
      <c r="G361" s="223"/>
      <c r="H361" s="223"/>
      <c r="I361" s="223"/>
      <c r="J361" s="223"/>
      <c r="K361" s="223"/>
      <c r="L361" s="223"/>
      <c r="M361" s="223"/>
      <c r="N361" s="224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  <c r="AD361" s="69"/>
      <c r="AE361" s="69"/>
      <c r="AF361" s="69"/>
      <c r="AG361" s="69"/>
      <c r="AH361" s="69"/>
      <c r="AI361" s="69"/>
      <c r="AJ361" s="69"/>
      <c r="AK361" s="69"/>
      <c r="AL361" s="69"/>
      <c r="AM361" s="69"/>
    </row>
    <row r="362" spans="1:39" ht="24" customHeight="1">
      <c r="A362" s="188">
        <v>5</v>
      </c>
      <c r="B362" s="205" t="str">
        <f>VLOOKUP($A$353,$V$34:$AR$353,12)</f>
        <v>-</v>
      </c>
      <c r="C362" s="221"/>
      <c r="D362" s="205" t="str">
        <f>VLOOKUP($A$353,$V$34:$AR$353,20)</f>
        <v>-</v>
      </c>
      <c r="E362" s="223"/>
      <c r="F362" s="223"/>
      <c r="G362" s="223"/>
      <c r="H362" s="223"/>
      <c r="I362" s="223"/>
      <c r="J362" s="223"/>
      <c r="K362" s="223"/>
      <c r="L362" s="223"/>
      <c r="M362" s="223"/>
      <c r="N362" s="224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  <c r="AK362" s="69"/>
      <c r="AL362" s="69"/>
      <c r="AM362" s="69"/>
    </row>
    <row r="363" spans="1:39" ht="24" customHeight="1">
      <c r="A363" s="188">
        <v>6</v>
      </c>
      <c r="B363" s="205" t="str">
        <f>VLOOKUP($A$353,$V$34:$AR$353,13)</f>
        <v>-</v>
      </c>
      <c r="C363" s="221"/>
      <c r="D363" s="205" t="str">
        <f>VLOOKUP($A$353,$V$34:$AR$353,21)</f>
        <v>-</v>
      </c>
      <c r="E363" s="223"/>
      <c r="F363" s="223"/>
      <c r="G363" s="223"/>
      <c r="H363" s="223"/>
      <c r="I363" s="223"/>
      <c r="J363" s="223"/>
      <c r="K363" s="223"/>
      <c r="L363" s="223"/>
      <c r="M363" s="223"/>
      <c r="N363" s="224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D363" s="69"/>
      <c r="AE363" s="69"/>
      <c r="AF363" s="69"/>
      <c r="AG363" s="69"/>
      <c r="AH363" s="69"/>
      <c r="AI363" s="69"/>
      <c r="AJ363" s="69"/>
      <c r="AK363" s="69"/>
      <c r="AL363" s="69"/>
      <c r="AM363" s="69"/>
    </row>
    <row r="364" spans="1:39" ht="24" customHeight="1">
      <c r="A364" s="188">
        <v>7</v>
      </c>
      <c r="B364" s="205" t="str">
        <f>VLOOKUP($A$353,$V$34:$AR$353,14)</f>
        <v>-</v>
      </c>
      <c r="C364" s="221"/>
      <c r="D364" s="205" t="str">
        <f>VLOOKUP($A$353,$V$34:$AR$353,22)</f>
        <v>-</v>
      </c>
      <c r="E364" s="223"/>
      <c r="F364" s="223"/>
      <c r="G364" s="223"/>
      <c r="H364" s="223"/>
      <c r="I364" s="223"/>
      <c r="J364" s="223"/>
      <c r="K364" s="223"/>
      <c r="L364" s="223"/>
      <c r="M364" s="223"/>
      <c r="N364" s="224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  <c r="AC364" s="69"/>
      <c r="AD364" s="69"/>
      <c r="AE364" s="69"/>
      <c r="AF364" s="69"/>
      <c r="AG364" s="69"/>
      <c r="AH364" s="69"/>
      <c r="AI364" s="69"/>
      <c r="AJ364" s="69"/>
      <c r="AK364" s="69"/>
      <c r="AL364" s="69"/>
      <c r="AM364" s="69"/>
    </row>
    <row r="365" spans="1:39" ht="24" customHeight="1">
      <c r="A365" s="188">
        <v>8</v>
      </c>
      <c r="B365" s="205" t="str">
        <f>VLOOKUP($A$353,$V$34:$AR$353,15)</f>
        <v>-</v>
      </c>
      <c r="C365" s="221"/>
      <c r="D365" s="222" t="str">
        <f>VLOOKUP($A$353,$V$34:$AR$353,23)</f>
        <v>-</v>
      </c>
      <c r="E365" s="223"/>
      <c r="F365" s="223"/>
      <c r="G365" s="223"/>
      <c r="H365" s="223"/>
      <c r="I365" s="223"/>
      <c r="J365" s="223"/>
      <c r="K365" s="223"/>
      <c r="L365" s="223"/>
      <c r="M365" s="223"/>
      <c r="N365" s="224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  <c r="AC365" s="69"/>
      <c r="AD365" s="69"/>
      <c r="AE365" s="69"/>
      <c r="AF365" s="69"/>
      <c r="AG365" s="69"/>
      <c r="AH365" s="69"/>
      <c r="AI365" s="69"/>
      <c r="AJ365" s="69"/>
      <c r="AK365" s="69"/>
      <c r="AL365" s="69"/>
      <c r="AM365" s="69"/>
    </row>
    <row r="366" spans="1:39" ht="24" customHeight="1">
      <c r="A366" s="188">
        <v>9</v>
      </c>
      <c r="B366" s="205"/>
      <c r="C366" s="221"/>
      <c r="D366" s="222"/>
      <c r="E366" s="223"/>
      <c r="F366" s="223"/>
      <c r="G366" s="223"/>
      <c r="H366" s="223"/>
      <c r="I366" s="223"/>
      <c r="J366" s="223"/>
      <c r="K366" s="223"/>
      <c r="L366" s="223"/>
      <c r="M366" s="223"/>
      <c r="N366" s="224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  <c r="AD366" s="69"/>
      <c r="AE366" s="69"/>
      <c r="AF366" s="69"/>
      <c r="AG366" s="69"/>
      <c r="AH366" s="69"/>
      <c r="AI366" s="69"/>
      <c r="AJ366" s="69"/>
      <c r="AK366" s="69"/>
      <c r="AL366" s="69"/>
      <c r="AM366" s="69"/>
    </row>
    <row r="367" spans="1:39" s="363" customFormat="1" ht="24" customHeight="1">
      <c r="A367" s="188">
        <v>10</v>
      </c>
      <c r="B367" s="205"/>
      <c r="C367" s="221"/>
      <c r="D367" s="222"/>
      <c r="E367" s="475"/>
      <c r="F367" s="475"/>
      <c r="G367" s="475"/>
      <c r="H367" s="475"/>
      <c r="I367" s="475"/>
      <c r="J367" s="475"/>
      <c r="K367" s="475"/>
      <c r="L367" s="475"/>
      <c r="M367" s="475"/>
      <c r="N367" s="476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  <c r="AA367" s="69"/>
      <c r="AB367" s="69"/>
      <c r="AC367" s="69"/>
      <c r="AD367" s="69"/>
      <c r="AE367" s="69"/>
      <c r="AF367" s="69"/>
      <c r="AG367" s="69"/>
      <c r="AH367" s="69"/>
      <c r="AI367" s="69"/>
      <c r="AJ367" s="69"/>
      <c r="AK367" s="69"/>
      <c r="AL367" s="69"/>
      <c r="AM367" s="69"/>
    </row>
    <row r="368" spans="1:39" ht="24" customHeight="1">
      <c r="A368" s="188">
        <v>11</v>
      </c>
      <c r="B368" s="205"/>
      <c r="C368" s="221"/>
      <c r="D368" s="222"/>
      <c r="E368" s="223"/>
      <c r="F368" s="223"/>
      <c r="G368" s="223"/>
      <c r="H368" s="223"/>
      <c r="I368" s="223"/>
      <c r="J368" s="223"/>
      <c r="K368" s="223"/>
      <c r="L368" s="223"/>
      <c r="M368" s="223"/>
      <c r="N368" s="224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  <c r="AA368" s="69"/>
      <c r="AB368" s="69"/>
      <c r="AC368" s="69"/>
      <c r="AD368" s="69"/>
      <c r="AE368" s="69"/>
      <c r="AF368" s="69"/>
      <c r="AG368" s="69"/>
      <c r="AH368" s="69"/>
      <c r="AI368" s="69"/>
      <c r="AJ368" s="69"/>
      <c r="AK368" s="69"/>
      <c r="AL368" s="69"/>
      <c r="AM368" s="69"/>
    </row>
    <row r="369" spans="1:39" ht="24" customHeight="1">
      <c r="A369" s="188">
        <v>12</v>
      </c>
      <c r="B369" s="205"/>
      <c r="C369" s="221"/>
      <c r="D369" s="263"/>
      <c r="E369" s="223"/>
      <c r="F369" s="223"/>
      <c r="G369" s="223"/>
      <c r="H369" s="223"/>
      <c r="I369" s="223"/>
      <c r="J369" s="223"/>
      <c r="K369" s="223"/>
      <c r="L369" s="223"/>
      <c r="M369" s="223"/>
      <c r="N369" s="224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  <c r="AA369" s="69"/>
      <c r="AB369" s="69"/>
      <c r="AC369" s="69"/>
      <c r="AD369" s="69"/>
      <c r="AE369" s="69"/>
      <c r="AF369" s="69"/>
      <c r="AG369" s="69"/>
      <c r="AH369" s="69"/>
      <c r="AI369" s="69"/>
      <c r="AJ369" s="69"/>
      <c r="AK369" s="69"/>
      <c r="AL369" s="69"/>
      <c r="AM369" s="69"/>
    </row>
    <row r="370" spans="1:39" ht="24" customHeight="1">
      <c r="A370" s="188">
        <v>13</v>
      </c>
      <c r="B370" s="205"/>
      <c r="C370" s="264" t="str">
        <f>VLOOKUP($A$353,$V$42:$AT$49,25)</f>
        <v>Under 15 Boys</v>
      </c>
      <c r="D370" s="76" t="s">
        <v>211</v>
      </c>
      <c r="E370" s="223"/>
      <c r="F370" s="223"/>
      <c r="G370" s="223"/>
      <c r="H370" s="223"/>
      <c r="I370" s="223"/>
      <c r="J370" s="223"/>
      <c r="K370" s="223"/>
      <c r="L370" s="223"/>
      <c r="M370" s="223"/>
      <c r="N370" s="224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  <c r="AA370" s="69"/>
      <c r="AB370" s="69"/>
      <c r="AC370" s="69"/>
      <c r="AD370" s="69"/>
      <c r="AE370" s="69"/>
      <c r="AF370" s="69"/>
      <c r="AG370" s="69"/>
      <c r="AH370" s="69"/>
      <c r="AI370" s="69"/>
      <c r="AJ370" s="69"/>
      <c r="AK370" s="69"/>
      <c r="AL370" s="69"/>
      <c r="AM370" s="69"/>
    </row>
    <row r="371" spans="1:39" ht="24" customHeight="1">
      <c r="A371" s="188">
        <v>14</v>
      </c>
      <c r="B371" s="205" t="str">
        <f>VLOOKUP($A$353,$V$34:$AR$353,8)</f>
        <v>-</v>
      </c>
      <c r="C371" s="221"/>
      <c r="D371" s="221" t="str">
        <f>VLOOKUP($A$353,$V$34:$AR$353,16)</f>
        <v>-</v>
      </c>
      <c r="E371" s="223"/>
      <c r="F371" s="223"/>
      <c r="G371" s="223"/>
      <c r="H371" s="223"/>
      <c r="I371" s="223"/>
      <c r="J371" s="223"/>
      <c r="K371" s="223"/>
      <c r="L371" s="223"/>
      <c r="M371" s="223"/>
      <c r="N371" s="224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  <c r="AA371" s="69"/>
      <c r="AB371" s="69"/>
      <c r="AC371" s="69"/>
      <c r="AD371" s="69"/>
      <c r="AE371" s="69"/>
      <c r="AF371" s="69"/>
      <c r="AG371" s="69"/>
      <c r="AH371" s="69"/>
      <c r="AI371" s="69"/>
      <c r="AJ371" s="69"/>
      <c r="AK371" s="69"/>
      <c r="AL371" s="69"/>
      <c r="AM371" s="69"/>
    </row>
    <row r="372" spans="1:39" ht="24" customHeight="1">
      <c r="A372" s="188">
        <v>15</v>
      </c>
      <c r="B372" s="205" t="str">
        <f>VLOOKUP($A$353,$V$34:$AR$353,9)</f>
        <v>-</v>
      </c>
      <c r="C372" s="221"/>
      <c r="D372" s="205" t="str">
        <f>VLOOKUP($A$353,$V$34:$AR$353,17)</f>
        <v>-</v>
      </c>
      <c r="E372" s="223"/>
      <c r="F372" s="223"/>
      <c r="G372" s="223"/>
      <c r="H372" s="223"/>
      <c r="I372" s="223"/>
      <c r="J372" s="223"/>
      <c r="K372" s="223"/>
      <c r="L372" s="223"/>
      <c r="M372" s="223"/>
      <c r="N372" s="224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  <c r="AA372" s="69"/>
      <c r="AB372" s="69"/>
      <c r="AC372" s="69"/>
      <c r="AD372" s="69"/>
      <c r="AE372" s="69"/>
      <c r="AF372" s="69"/>
      <c r="AG372" s="69"/>
      <c r="AH372" s="69"/>
      <c r="AI372" s="69"/>
      <c r="AJ372" s="69"/>
      <c r="AK372" s="69"/>
      <c r="AL372" s="69"/>
      <c r="AM372" s="69"/>
    </row>
    <row r="373" spans="1:39" ht="24" customHeight="1">
      <c r="A373" s="188">
        <v>16</v>
      </c>
      <c r="B373" s="205" t="str">
        <f>VLOOKUP($A$353,$V$34:$AR$353,10)</f>
        <v>-</v>
      </c>
      <c r="C373" s="221"/>
      <c r="D373" s="205" t="str">
        <f>VLOOKUP($A$353,$V$34:$AR$353,18)</f>
        <v>-</v>
      </c>
      <c r="E373" s="223"/>
      <c r="F373" s="223"/>
      <c r="G373" s="223"/>
      <c r="H373" s="223"/>
      <c r="I373" s="223"/>
      <c r="J373" s="223"/>
      <c r="K373" s="223"/>
      <c r="L373" s="223"/>
      <c r="M373" s="223"/>
      <c r="N373" s="224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  <c r="AA373" s="69"/>
      <c r="AB373" s="69"/>
      <c r="AC373" s="69"/>
      <c r="AD373" s="69"/>
      <c r="AE373" s="69"/>
      <c r="AF373" s="69"/>
      <c r="AG373" s="69"/>
      <c r="AH373" s="69"/>
      <c r="AI373" s="69"/>
      <c r="AJ373" s="69"/>
      <c r="AK373" s="69"/>
      <c r="AL373" s="69"/>
      <c r="AM373" s="69"/>
    </row>
    <row r="374" spans="1:39" ht="24" customHeight="1">
      <c r="A374" s="188">
        <v>17</v>
      </c>
      <c r="B374" s="205" t="str">
        <f>VLOOKUP($A$353,$V$34:$AR$353,11)</f>
        <v>-</v>
      </c>
      <c r="C374" s="221"/>
      <c r="D374" s="205" t="str">
        <f>VLOOKUP($A$353,$V$34:$AR$353,19)</f>
        <v>-</v>
      </c>
      <c r="E374" s="223"/>
      <c r="F374" s="223"/>
      <c r="G374" s="223"/>
      <c r="H374" s="223"/>
      <c r="I374" s="223"/>
      <c r="J374" s="223"/>
      <c r="K374" s="223"/>
      <c r="L374" s="223"/>
      <c r="M374" s="223"/>
      <c r="N374" s="224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  <c r="AA374" s="69"/>
      <c r="AB374" s="69"/>
      <c r="AC374" s="69"/>
      <c r="AD374" s="69"/>
      <c r="AE374" s="69"/>
      <c r="AF374" s="69"/>
      <c r="AG374" s="69"/>
      <c r="AH374" s="69"/>
      <c r="AI374" s="69"/>
      <c r="AJ374" s="69"/>
      <c r="AK374" s="69"/>
      <c r="AL374" s="69"/>
      <c r="AM374" s="69"/>
    </row>
    <row r="375" spans="1:39" ht="24" customHeight="1">
      <c r="A375" s="188">
        <v>18</v>
      </c>
      <c r="B375" s="205" t="str">
        <f>VLOOKUP($A$353,$V$34:$AR$353,12)</f>
        <v>-</v>
      </c>
      <c r="C375" s="221"/>
      <c r="D375" s="205" t="str">
        <f>VLOOKUP($A$353,$V$34:$AR$353,20)</f>
        <v>-</v>
      </c>
      <c r="E375" s="223"/>
      <c r="F375" s="223"/>
      <c r="G375" s="223"/>
      <c r="H375" s="223"/>
      <c r="I375" s="223"/>
      <c r="J375" s="223"/>
      <c r="K375" s="223"/>
      <c r="L375" s="223"/>
      <c r="M375" s="223"/>
      <c r="N375" s="224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  <c r="AA375" s="69"/>
      <c r="AB375" s="69"/>
      <c r="AC375" s="69"/>
      <c r="AD375" s="69"/>
      <c r="AE375" s="69"/>
      <c r="AF375" s="69"/>
      <c r="AG375" s="69"/>
      <c r="AH375" s="69"/>
      <c r="AI375" s="69"/>
      <c r="AJ375" s="69"/>
      <c r="AK375" s="69"/>
      <c r="AL375" s="69"/>
      <c r="AM375" s="69"/>
    </row>
    <row r="376" spans="1:39" ht="24" customHeight="1">
      <c r="A376" s="188">
        <v>19</v>
      </c>
      <c r="B376" s="205" t="str">
        <f>VLOOKUP($A$353,$V$34:$AR$353,13)</f>
        <v>-</v>
      </c>
      <c r="C376" s="221"/>
      <c r="D376" s="205" t="str">
        <f>VLOOKUP($A$353,$V$34:$AR$353,21)</f>
        <v>-</v>
      </c>
      <c r="E376" s="223"/>
      <c r="F376" s="223"/>
      <c r="G376" s="223"/>
      <c r="H376" s="223"/>
      <c r="I376" s="223"/>
      <c r="J376" s="223"/>
      <c r="K376" s="223"/>
      <c r="L376" s="223"/>
      <c r="M376" s="223"/>
      <c r="N376" s="224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  <c r="AA376" s="69"/>
      <c r="AB376" s="69"/>
      <c r="AC376" s="69"/>
      <c r="AD376" s="69"/>
      <c r="AE376" s="69"/>
      <c r="AF376" s="69"/>
      <c r="AG376" s="69"/>
      <c r="AH376" s="69"/>
      <c r="AI376" s="69"/>
      <c r="AJ376" s="69"/>
      <c r="AK376" s="69"/>
      <c r="AL376" s="69"/>
      <c r="AM376" s="69"/>
    </row>
    <row r="377" spans="1:39" ht="24" customHeight="1">
      <c r="A377" s="188">
        <v>20</v>
      </c>
      <c r="B377" s="205" t="str">
        <f>VLOOKUP($A$353,$V$34:$AR$353,14)</f>
        <v>-</v>
      </c>
      <c r="C377" s="221"/>
      <c r="D377" s="205" t="str">
        <f>VLOOKUP($A$353,$V$34:$AR$353,22)</f>
        <v>-</v>
      </c>
      <c r="E377" s="223"/>
      <c r="F377" s="223"/>
      <c r="G377" s="223"/>
      <c r="H377" s="223"/>
      <c r="I377" s="223"/>
      <c r="J377" s="223"/>
      <c r="K377" s="223"/>
      <c r="L377" s="223"/>
      <c r="M377" s="223"/>
      <c r="N377" s="224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  <c r="AA377" s="69"/>
      <c r="AB377" s="69"/>
      <c r="AC377" s="69"/>
      <c r="AD377" s="69"/>
      <c r="AE377" s="69"/>
      <c r="AF377" s="69"/>
      <c r="AG377" s="69"/>
      <c r="AH377" s="69"/>
      <c r="AI377" s="69"/>
      <c r="AJ377" s="69"/>
      <c r="AK377" s="69"/>
      <c r="AL377" s="69"/>
      <c r="AM377" s="69"/>
    </row>
    <row r="378" spans="1:39" ht="24" customHeight="1">
      <c r="A378" s="188">
        <v>21</v>
      </c>
      <c r="B378" s="230" t="str">
        <f>VLOOKUP($A$353,$V$34:$AR$353,15)</f>
        <v>-</v>
      </c>
      <c r="C378" s="221"/>
      <c r="D378" s="222" t="str">
        <f>VLOOKUP($A$353,$V$34:$AR$353,23)</f>
        <v>-</v>
      </c>
      <c r="E378" s="223"/>
      <c r="F378" s="223"/>
      <c r="G378" s="223"/>
      <c r="H378" s="223"/>
      <c r="I378" s="223"/>
      <c r="J378" s="223"/>
      <c r="K378" s="223"/>
      <c r="L378" s="223"/>
      <c r="M378" s="223"/>
      <c r="N378" s="224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  <c r="AA378" s="69"/>
      <c r="AB378" s="69"/>
      <c r="AC378" s="69"/>
      <c r="AD378" s="69"/>
      <c r="AE378" s="69"/>
      <c r="AF378" s="69"/>
      <c r="AG378" s="69"/>
      <c r="AH378" s="69"/>
      <c r="AI378" s="69"/>
      <c r="AJ378" s="69"/>
      <c r="AK378" s="69"/>
      <c r="AL378" s="69"/>
      <c r="AM378" s="69"/>
    </row>
    <row r="379" spans="1:39" ht="24" customHeight="1">
      <c r="A379" s="188">
        <v>22</v>
      </c>
      <c r="B379" s="230"/>
      <c r="C379" s="221"/>
      <c r="D379" s="222"/>
      <c r="E379" s="223"/>
      <c r="F379" s="223"/>
      <c r="G379" s="223"/>
      <c r="H379" s="223"/>
      <c r="I379" s="223"/>
      <c r="J379" s="223"/>
      <c r="K379" s="223"/>
      <c r="L379" s="223"/>
      <c r="M379" s="223"/>
      <c r="N379" s="224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  <c r="AA379" s="69"/>
      <c r="AB379" s="69"/>
      <c r="AC379" s="69"/>
      <c r="AD379" s="69"/>
      <c r="AE379" s="69"/>
      <c r="AF379" s="69"/>
      <c r="AG379" s="69"/>
      <c r="AH379" s="69"/>
      <c r="AI379" s="69"/>
      <c r="AJ379" s="69"/>
      <c r="AK379" s="69"/>
      <c r="AL379" s="69"/>
      <c r="AM379" s="69"/>
    </row>
    <row r="380" spans="1:39" ht="24" customHeight="1">
      <c r="A380" s="188">
        <v>23</v>
      </c>
      <c r="B380" s="230"/>
      <c r="C380" s="221"/>
      <c r="D380" s="222"/>
      <c r="E380" s="223"/>
      <c r="F380" s="223"/>
      <c r="G380" s="223"/>
      <c r="H380" s="223"/>
      <c r="I380" s="223"/>
      <c r="J380" s="223"/>
      <c r="K380" s="223"/>
      <c r="L380" s="223"/>
      <c r="M380" s="223"/>
      <c r="N380" s="224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  <c r="AA380" s="69"/>
      <c r="AB380" s="69"/>
      <c r="AC380" s="69"/>
      <c r="AD380" s="69"/>
      <c r="AE380" s="69"/>
      <c r="AF380" s="69"/>
      <c r="AG380" s="69"/>
      <c r="AH380" s="69"/>
      <c r="AI380" s="69"/>
      <c r="AJ380" s="69"/>
      <c r="AK380" s="69"/>
      <c r="AL380" s="69"/>
      <c r="AM380" s="69"/>
    </row>
    <row r="381" spans="1:39" ht="24" customHeight="1">
      <c r="A381" s="188">
        <v>24</v>
      </c>
      <c r="B381" s="230"/>
      <c r="C381" s="221"/>
      <c r="D381" s="222"/>
      <c r="E381" s="223"/>
      <c r="F381" s="223"/>
      <c r="G381" s="223"/>
      <c r="H381" s="223"/>
      <c r="I381" s="223"/>
      <c r="J381" s="223"/>
      <c r="K381" s="223"/>
      <c r="L381" s="223"/>
      <c r="M381" s="223"/>
      <c r="N381" s="224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  <c r="AA381" s="69"/>
      <c r="AB381" s="69"/>
      <c r="AC381" s="69"/>
      <c r="AD381" s="69"/>
      <c r="AE381" s="69"/>
      <c r="AF381" s="69"/>
      <c r="AG381" s="69"/>
      <c r="AH381" s="69"/>
      <c r="AI381" s="69"/>
      <c r="AJ381" s="69"/>
      <c r="AK381" s="69"/>
      <c r="AL381" s="69"/>
      <c r="AM381" s="69"/>
    </row>
    <row r="382" spans="1:39" ht="24" customHeight="1" thickBot="1">
      <c r="A382" s="188">
        <v>25</v>
      </c>
      <c r="B382" s="231"/>
      <c r="C382" s="232"/>
      <c r="D382" s="233"/>
      <c r="E382" s="234"/>
      <c r="F382" s="234"/>
      <c r="G382" s="234"/>
      <c r="H382" s="234"/>
      <c r="I382" s="234"/>
      <c r="J382" s="234"/>
      <c r="K382" s="234"/>
      <c r="L382" s="234"/>
      <c r="M382" s="234"/>
      <c r="N382" s="235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  <c r="AA382" s="69"/>
      <c r="AB382" s="69"/>
      <c r="AC382" s="69"/>
      <c r="AD382" s="69"/>
      <c r="AE382" s="69"/>
      <c r="AF382" s="69"/>
      <c r="AG382" s="69"/>
      <c r="AH382" s="69"/>
      <c r="AI382" s="69"/>
      <c r="AJ382" s="69"/>
      <c r="AK382" s="69"/>
      <c r="AL382" s="69"/>
      <c r="AM382" s="69"/>
    </row>
    <row r="383" spans="1:39" ht="24" customHeight="1" thickBot="1">
      <c r="A383" s="191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  <c r="AA383" s="69"/>
      <c r="AB383" s="69"/>
      <c r="AC383" s="69"/>
      <c r="AD383" s="69"/>
      <c r="AE383" s="69"/>
      <c r="AF383" s="69"/>
      <c r="AG383" s="69"/>
      <c r="AH383" s="69"/>
      <c r="AI383" s="69"/>
      <c r="AJ383" s="69"/>
      <c r="AK383" s="69"/>
      <c r="AL383" s="69"/>
      <c r="AM383" s="69"/>
    </row>
    <row r="384" spans="1:39" ht="24" customHeight="1">
      <c r="A384" s="584" t="str">
        <f>VLOOKUP($A$353,$V$42:$AT$49,24)</f>
        <v>Under 17 Men</v>
      </c>
      <c r="B384" s="585" t="e">
        <f>VLOOKUP($A$45,$V$42:$AT$49,21)</f>
        <v>#N/A</v>
      </c>
      <c r="C384" s="585" t="e">
        <f>VLOOKUP($A$45,$V$42:$AT$49,21)</f>
        <v>#N/A</v>
      </c>
      <c r="D384" s="236"/>
      <c r="E384" s="236"/>
      <c r="F384" s="237"/>
      <c r="G384" s="579" t="str">
        <f>VLOOKUP($A$353,$V$42:$AT$49,25)</f>
        <v>Under 15 Boys</v>
      </c>
      <c r="H384" s="580" t="e">
        <f aca="true" t="shared" si="1" ref="H384:N384">VLOOKUP($A$45,$V$42:$AT$49,22)</f>
        <v>#N/A</v>
      </c>
      <c r="I384" s="580" t="e">
        <f t="shared" si="1"/>
        <v>#N/A</v>
      </c>
      <c r="J384" s="580" t="e">
        <f t="shared" si="1"/>
        <v>#N/A</v>
      </c>
      <c r="K384" s="580" t="e">
        <f t="shared" si="1"/>
        <v>#N/A</v>
      </c>
      <c r="L384" s="580" t="e">
        <f t="shared" si="1"/>
        <v>#N/A</v>
      </c>
      <c r="M384" s="580" t="e">
        <f t="shared" si="1"/>
        <v>#N/A</v>
      </c>
      <c r="N384" s="581" t="e">
        <f t="shared" si="1"/>
        <v>#N/A</v>
      </c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  <c r="AA384" s="69"/>
      <c r="AB384" s="69"/>
      <c r="AC384" s="69"/>
      <c r="AD384" s="69"/>
      <c r="AE384" s="69"/>
      <c r="AF384" s="69"/>
      <c r="AG384" s="69"/>
      <c r="AH384" s="69"/>
      <c r="AI384" s="69"/>
      <c r="AJ384" s="69"/>
      <c r="AK384" s="69"/>
      <c r="AL384" s="69"/>
      <c r="AM384" s="69"/>
    </row>
    <row r="385" spans="1:39" ht="24" customHeight="1">
      <c r="A385" s="193" t="s">
        <v>51</v>
      </c>
      <c r="B385" s="240" t="s">
        <v>21</v>
      </c>
      <c r="C385" s="241" t="s">
        <v>22</v>
      </c>
      <c r="D385" s="241" t="s">
        <v>23</v>
      </c>
      <c r="E385" s="242" t="s">
        <v>52</v>
      </c>
      <c r="F385" s="243"/>
      <c r="G385" s="244" t="s">
        <v>51</v>
      </c>
      <c r="H385" s="240" t="s">
        <v>53</v>
      </c>
      <c r="I385" s="544" t="s">
        <v>22</v>
      </c>
      <c r="J385" s="545"/>
      <c r="K385" s="546"/>
      <c r="L385" s="547" t="s">
        <v>23</v>
      </c>
      <c r="M385" s="548"/>
      <c r="N385" s="245" t="s">
        <v>52</v>
      </c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  <c r="AA385" s="69"/>
      <c r="AB385" s="69"/>
      <c r="AC385" s="69"/>
      <c r="AD385" s="69"/>
      <c r="AE385" s="69"/>
      <c r="AF385" s="69"/>
      <c r="AG385" s="69"/>
      <c r="AH385" s="69"/>
      <c r="AI385" s="69"/>
      <c r="AJ385" s="69"/>
      <c r="AK385" s="69"/>
      <c r="AL385" s="69"/>
      <c r="AM385" s="69"/>
    </row>
    <row r="386" spans="1:39" ht="24" customHeight="1">
      <c r="A386" s="194" t="s">
        <v>54</v>
      </c>
      <c r="B386" s="223"/>
      <c r="C386" s="223"/>
      <c r="D386" s="223"/>
      <c r="E386" s="196"/>
      <c r="F386" s="246"/>
      <c r="G386" s="194" t="s">
        <v>54</v>
      </c>
      <c r="H386" s="223"/>
      <c r="I386" s="544"/>
      <c r="J386" s="545"/>
      <c r="K386" s="546"/>
      <c r="L386" s="547"/>
      <c r="M386" s="548"/>
      <c r="N386" s="247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  <c r="AA386" s="69"/>
      <c r="AB386" s="69"/>
      <c r="AC386" s="69"/>
      <c r="AD386" s="69"/>
      <c r="AE386" s="69"/>
      <c r="AF386" s="69"/>
      <c r="AG386" s="69"/>
      <c r="AH386" s="69"/>
      <c r="AI386" s="69"/>
      <c r="AJ386" s="69"/>
      <c r="AK386" s="69"/>
      <c r="AL386" s="69"/>
      <c r="AM386" s="69"/>
    </row>
    <row r="387" spans="1:39" ht="24" customHeight="1">
      <c r="A387" s="194" t="s">
        <v>57</v>
      </c>
      <c r="B387" s="223"/>
      <c r="C387" s="223"/>
      <c r="D387" s="223"/>
      <c r="E387" s="196"/>
      <c r="F387" s="246"/>
      <c r="G387" s="194" t="s">
        <v>57</v>
      </c>
      <c r="H387" s="223"/>
      <c r="I387" s="544"/>
      <c r="J387" s="545"/>
      <c r="K387" s="546"/>
      <c r="L387" s="547"/>
      <c r="M387" s="548"/>
      <c r="N387" s="247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  <c r="AA387" s="69"/>
      <c r="AB387" s="69"/>
      <c r="AC387" s="69"/>
      <c r="AD387" s="69"/>
      <c r="AE387" s="69"/>
      <c r="AF387" s="69"/>
      <c r="AG387" s="69"/>
      <c r="AH387" s="69"/>
      <c r="AI387" s="69"/>
      <c r="AJ387" s="69"/>
      <c r="AK387" s="69"/>
      <c r="AL387" s="69"/>
      <c r="AM387" s="69"/>
    </row>
    <row r="388" spans="1:39" ht="24" customHeight="1">
      <c r="A388" s="194" t="s">
        <v>59</v>
      </c>
      <c r="B388" s="223"/>
      <c r="C388" s="223"/>
      <c r="D388" s="223"/>
      <c r="E388" s="196"/>
      <c r="F388" s="246"/>
      <c r="G388" s="194" t="s">
        <v>59</v>
      </c>
      <c r="H388" s="223"/>
      <c r="I388" s="544"/>
      <c r="J388" s="545"/>
      <c r="K388" s="546"/>
      <c r="L388" s="547"/>
      <c r="M388" s="548"/>
      <c r="N388" s="247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  <c r="AA388" s="69"/>
      <c r="AB388" s="69"/>
      <c r="AC388" s="69"/>
      <c r="AD388" s="69"/>
      <c r="AE388" s="69"/>
      <c r="AF388" s="69"/>
      <c r="AG388" s="69"/>
      <c r="AH388" s="69"/>
      <c r="AI388" s="69"/>
      <c r="AJ388" s="69"/>
      <c r="AK388" s="69"/>
      <c r="AL388" s="69"/>
      <c r="AM388" s="69"/>
    </row>
    <row r="389" spans="1:39" ht="24" customHeight="1">
      <c r="A389" s="194" t="s">
        <v>61</v>
      </c>
      <c r="B389" s="223"/>
      <c r="C389" s="223"/>
      <c r="D389" s="223"/>
      <c r="E389" s="196"/>
      <c r="F389" s="246"/>
      <c r="G389" s="194" t="s">
        <v>61</v>
      </c>
      <c r="H389" s="223"/>
      <c r="I389" s="544"/>
      <c r="J389" s="545"/>
      <c r="K389" s="546"/>
      <c r="L389" s="547"/>
      <c r="M389" s="548"/>
      <c r="N389" s="247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  <c r="AA389" s="69"/>
      <c r="AB389" s="69"/>
      <c r="AC389" s="69"/>
      <c r="AD389" s="69"/>
      <c r="AE389" s="69"/>
      <c r="AF389" s="69"/>
      <c r="AG389" s="69"/>
      <c r="AH389" s="69"/>
      <c r="AI389" s="69"/>
      <c r="AJ389" s="69"/>
      <c r="AK389" s="69"/>
      <c r="AL389" s="69"/>
      <c r="AM389" s="69"/>
    </row>
    <row r="390" spans="1:39" ht="24" customHeight="1">
      <c r="A390" s="194" t="s">
        <v>62</v>
      </c>
      <c r="B390" s="223"/>
      <c r="C390" s="223"/>
      <c r="D390" s="223"/>
      <c r="E390" s="196"/>
      <c r="F390" s="246"/>
      <c r="G390" s="194" t="s">
        <v>62</v>
      </c>
      <c r="H390" s="223"/>
      <c r="I390" s="544"/>
      <c r="J390" s="545"/>
      <c r="K390" s="546"/>
      <c r="L390" s="547"/>
      <c r="M390" s="548"/>
      <c r="N390" s="247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  <c r="AA390" s="69"/>
      <c r="AB390" s="69"/>
      <c r="AC390" s="69"/>
      <c r="AD390" s="69"/>
      <c r="AE390" s="69"/>
      <c r="AF390" s="69"/>
      <c r="AG390" s="69"/>
      <c r="AH390" s="69"/>
      <c r="AI390" s="69"/>
      <c r="AJ390" s="69"/>
      <c r="AK390" s="69"/>
      <c r="AL390" s="69"/>
      <c r="AM390" s="69"/>
    </row>
    <row r="391" spans="1:39" ht="24" customHeight="1">
      <c r="A391" s="194" t="s">
        <v>63</v>
      </c>
      <c r="B391" s="223"/>
      <c r="C391" s="223"/>
      <c r="D391" s="223"/>
      <c r="E391" s="196"/>
      <c r="F391" s="246"/>
      <c r="G391" s="194" t="s">
        <v>63</v>
      </c>
      <c r="H391" s="223"/>
      <c r="I391" s="544"/>
      <c r="J391" s="545"/>
      <c r="K391" s="546"/>
      <c r="L391" s="547"/>
      <c r="M391" s="548"/>
      <c r="N391" s="247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  <c r="AA391" s="69"/>
      <c r="AB391" s="69"/>
      <c r="AC391" s="69"/>
      <c r="AD391" s="69"/>
      <c r="AE391" s="69"/>
      <c r="AF391" s="69"/>
      <c r="AG391" s="69"/>
      <c r="AH391" s="69"/>
      <c r="AI391" s="69"/>
      <c r="AJ391" s="69"/>
      <c r="AK391" s="69"/>
      <c r="AL391" s="69"/>
      <c r="AM391" s="69"/>
    </row>
    <row r="392" spans="1:39" ht="24" customHeight="1" thickBot="1">
      <c r="A392" s="195" t="s">
        <v>64</v>
      </c>
      <c r="B392" s="234"/>
      <c r="C392" s="234"/>
      <c r="D392" s="234"/>
      <c r="E392" s="249"/>
      <c r="F392" s="246"/>
      <c r="G392" s="195" t="s">
        <v>64</v>
      </c>
      <c r="H392" s="234"/>
      <c r="I392" s="549"/>
      <c r="J392" s="550"/>
      <c r="K392" s="551"/>
      <c r="L392" s="552"/>
      <c r="M392" s="553"/>
      <c r="N392" s="250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  <c r="AA392" s="69"/>
      <c r="AB392" s="69"/>
      <c r="AC392" s="69"/>
      <c r="AD392" s="69"/>
      <c r="AE392" s="69"/>
      <c r="AF392" s="69"/>
      <c r="AG392" s="69"/>
      <c r="AH392" s="69"/>
      <c r="AI392" s="69"/>
      <c r="AJ392" s="69"/>
      <c r="AK392" s="69"/>
      <c r="AL392" s="69"/>
      <c r="AM392" s="69"/>
    </row>
    <row r="393" spans="1:39" ht="24" customHeight="1">
      <c r="A393" s="69"/>
      <c r="B393" s="69"/>
      <c r="C393" s="69"/>
      <c r="D393" s="69"/>
      <c r="E393" s="69"/>
      <c r="F393" s="76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  <c r="AA393" s="69"/>
      <c r="AB393" s="69"/>
      <c r="AC393" s="69"/>
      <c r="AD393" s="69"/>
      <c r="AE393" s="69"/>
      <c r="AF393" s="69"/>
      <c r="AG393" s="69"/>
      <c r="AH393" s="69"/>
      <c r="AI393" s="69"/>
      <c r="AJ393" s="69"/>
      <c r="AK393" s="69"/>
      <c r="AL393" s="69"/>
      <c r="AM393" s="69"/>
    </row>
    <row r="394" spans="1:39" ht="24" customHeight="1">
      <c r="A394" s="196" t="s">
        <v>66</v>
      </c>
      <c r="B394" s="252"/>
      <c r="C394" s="196" t="s">
        <v>67</v>
      </c>
      <c r="D394" s="253"/>
      <c r="E394" s="253"/>
      <c r="F394" s="253"/>
      <c r="G394" s="253"/>
      <c r="H394" s="254"/>
      <c r="I394" s="223" t="s">
        <v>68</v>
      </c>
      <c r="J394" s="196" t="s">
        <v>69</v>
      </c>
      <c r="K394" s="252"/>
      <c r="L394" s="253"/>
      <c r="M394" s="253"/>
      <c r="N394" s="254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  <c r="AA394" s="69"/>
      <c r="AB394" s="69"/>
      <c r="AC394" s="69"/>
      <c r="AD394" s="69"/>
      <c r="AE394" s="69"/>
      <c r="AF394" s="69"/>
      <c r="AG394" s="69"/>
      <c r="AH394" s="69"/>
      <c r="AI394" s="69"/>
      <c r="AJ394" s="69"/>
      <c r="AK394" s="69"/>
      <c r="AL394" s="69"/>
      <c r="AM394" s="69"/>
    </row>
    <row r="395" spans="1:39" ht="24" customHeight="1">
      <c r="A395" s="69"/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  <c r="AA395" s="69"/>
      <c r="AB395" s="69"/>
      <c r="AC395" s="69"/>
      <c r="AD395" s="69"/>
      <c r="AE395" s="69"/>
      <c r="AF395" s="69"/>
      <c r="AG395" s="69"/>
      <c r="AH395" s="69"/>
      <c r="AI395" s="69"/>
      <c r="AJ395" s="69"/>
      <c r="AK395" s="69"/>
      <c r="AL395" s="69"/>
      <c r="AM395" s="69"/>
    </row>
    <row r="396" spans="1:39" ht="24" customHeight="1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  <c r="AA396" s="69"/>
      <c r="AB396" s="69"/>
      <c r="AC396" s="69"/>
      <c r="AD396" s="69"/>
      <c r="AE396" s="69"/>
      <c r="AF396" s="69"/>
      <c r="AG396" s="69"/>
      <c r="AH396" s="69"/>
      <c r="AI396" s="69"/>
      <c r="AJ396" s="69"/>
      <c r="AK396" s="69"/>
      <c r="AL396" s="69"/>
      <c r="AM396" s="69"/>
    </row>
    <row r="397" spans="1:39" ht="24" customHeight="1">
      <c r="A397" s="69">
        <v>35</v>
      </c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  <c r="AA397" s="69"/>
      <c r="AB397" s="69"/>
      <c r="AC397" s="69"/>
      <c r="AD397" s="69"/>
      <c r="AE397" s="69"/>
      <c r="AF397" s="69"/>
      <c r="AG397" s="69"/>
      <c r="AH397" s="69"/>
      <c r="AI397" s="69"/>
      <c r="AJ397" s="69"/>
      <c r="AK397" s="69"/>
      <c r="AL397" s="69"/>
      <c r="AM397" s="69"/>
    </row>
    <row r="398" spans="1:39" ht="24" customHeight="1">
      <c r="A398" s="184" t="s">
        <v>0</v>
      </c>
      <c r="B398" s="201"/>
      <c r="C398" s="202"/>
      <c r="D398" s="203" t="s">
        <v>1</v>
      </c>
      <c r="E398" s="204">
        <f>VLOOKUP($A$397,$V$42:$AQ$49,4)</f>
        <v>12.05</v>
      </c>
      <c r="F398" s="205"/>
      <c r="G398" s="206" t="s">
        <v>2</v>
      </c>
      <c r="H398" s="201" t="str">
        <f>Teamsetup!$B$19</f>
        <v>-</v>
      </c>
      <c r="I398" s="201"/>
      <c r="J398" s="202"/>
      <c r="K398" s="207" t="s">
        <v>3</v>
      </c>
      <c r="L398" s="208"/>
      <c r="M398" s="208"/>
      <c r="N398" s="20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  <c r="AA398" s="69"/>
      <c r="AB398" s="69"/>
      <c r="AC398" s="69"/>
      <c r="AD398" s="69"/>
      <c r="AE398" s="69"/>
      <c r="AF398" s="69"/>
      <c r="AG398" s="69"/>
      <c r="AH398" s="69"/>
      <c r="AI398" s="69"/>
      <c r="AJ398" s="69"/>
      <c r="AK398" s="69"/>
      <c r="AL398" s="69"/>
      <c r="AM398" s="69"/>
    </row>
    <row r="399" spans="1:39" ht="24" customHeight="1" thickBot="1">
      <c r="A399" s="185" t="s">
        <v>4</v>
      </c>
      <c r="B399" s="210"/>
      <c r="C399" s="211" t="str">
        <f>VLOOKUP($A$397,$V$42:$AQ$49,2)</f>
        <v>Hammer</v>
      </c>
      <c r="D399" s="211" t="str">
        <f>VLOOKUP($A$397,$V$42:$AQ$49,3)</f>
        <v>U17 W / U15 G (see notes)</v>
      </c>
      <c r="E399" s="205"/>
      <c r="F399" s="205" t="s">
        <v>5</v>
      </c>
      <c r="G399" s="565" t="str">
        <f>Teamsetup!$D$19</f>
        <v>-</v>
      </c>
      <c r="H399" s="566"/>
      <c r="I399" s="205"/>
      <c r="J399" s="213" t="s">
        <v>6</v>
      </c>
      <c r="K399" s="214"/>
      <c r="L399" s="215"/>
      <c r="M399" s="554" t="str">
        <f>IF(Teamsetup!$C$13=6,VLOOKUP($A$397,$V$33:$AV$50,6),IF(Teamsetup!$C$13&lt;&gt;6,VLOOKUP($A$397,$V$33:$AV$50,7)))</f>
        <v>-</v>
      </c>
      <c r="N399" s="555" t="str">
        <f>IF($Q$6=6,VLOOKUP($A$1,$V$4:$AR$46,6),IF($Q$6&lt;&gt;6,VLOOKUP($A$1,$V$4:$AR$46,7)))</f>
        <v>-</v>
      </c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  <c r="AA399" s="69"/>
      <c r="AB399" s="69"/>
      <c r="AC399" s="69"/>
      <c r="AD399" s="69"/>
      <c r="AE399" s="69"/>
      <c r="AF399" s="69"/>
      <c r="AG399" s="69"/>
      <c r="AH399" s="69"/>
      <c r="AI399" s="69"/>
      <c r="AJ399" s="69"/>
      <c r="AK399" s="69"/>
      <c r="AL399" s="69"/>
      <c r="AM399" s="69"/>
    </row>
    <row r="400" spans="1:39" ht="24" customHeight="1">
      <c r="A400" s="186"/>
      <c r="B400" s="216"/>
      <c r="C400" s="217" t="s">
        <v>11</v>
      </c>
      <c r="D400" s="211" t="str">
        <f>VLOOKUP($A$397,$V$42:$AQ$49,5)</f>
        <v>3kg</v>
      </c>
      <c r="E400" s="556" t="s">
        <v>12</v>
      </c>
      <c r="F400" s="557"/>
      <c r="G400" s="556" t="s">
        <v>13</v>
      </c>
      <c r="H400" s="557"/>
      <c r="I400" s="556" t="s">
        <v>14</v>
      </c>
      <c r="J400" s="557"/>
      <c r="K400" s="558" t="s">
        <v>15</v>
      </c>
      <c r="L400" s="559"/>
      <c r="M400" s="582" t="s">
        <v>16</v>
      </c>
      <c r="N400" s="542" t="s">
        <v>17</v>
      </c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  <c r="AA400" s="69"/>
      <c r="AB400" s="69"/>
      <c r="AC400" s="69"/>
      <c r="AD400" s="69"/>
      <c r="AE400" s="69"/>
      <c r="AF400" s="69"/>
      <c r="AG400" s="69"/>
      <c r="AH400" s="69"/>
      <c r="AI400" s="69"/>
      <c r="AJ400" s="69"/>
      <c r="AK400" s="69"/>
      <c r="AL400" s="69"/>
      <c r="AM400" s="69"/>
    </row>
    <row r="401" spans="1:39" ht="24" customHeight="1">
      <c r="A401" s="187"/>
      <c r="B401" s="219" t="s">
        <v>21</v>
      </c>
      <c r="C401" s="262" t="str">
        <f>VLOOKUP($A$397,$V$42:$AT$49,24)</f>
        <v>Under 17 Women</v>
      </c>
      <c r="D401" s="220" t="s">
        <v>23</v>
      </c>
      <c r="E401" s="562" t="s">
        <v>24</v>
      </c>
      <c r="F401" s="563"/>
      <c r="G401" s="562" t="s">
        <v>24</v>
      </c>
      <c r="H401" s="563"/>
      <c r="I401" s="562" t="s">
        <v>24</v>
      </c>
      <c r="J401" s="563"/>
      <c r="K401" s="562" t="s">
        <v>24</v>
      </c>
      <c r="L401" s="563"/>
      <c r="M401" s="583"/>
      <c r="N401" s="543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  <c r="AA401" s="69"/>
      <c r="AB401" s="69"/>
      <c r="AC401" s="69"/>
      <c r="AD401" s="69"/>
      <c r="AE401" s="69"/>
      <c r="AF401" s="69"/>
      <c r="AG401" s="69"/>
      <c r="AH401" s="69"/>
      <c r="AI401" s="69"/>
      <c r="AJ401" s="69"/>
      <c r="AK401" s="69"/>
      <c r="AL401" s="69"/>
      <c r="AM401" s="69"/>
    </row>
    <row r="402" spans="1:14" ht="24" customHeight="1">
      <c r="A402" s="188">
        <v>1</v>
      </c>
      <c r="B402" s="205" t="str">
        <f>VLOOKUP($A$397,$V$34:$AR$397,8)</f>
        <v>-</v>
      </c>
      <c r="C402" s="221"/>
      <c r="D402" s="221" t="str">
        <f>VLOOKUP($A$397,$V$34:$AR$397,16)</f>
        <v>-</v>
      </c>
      <c r="E402" s="223"/>
      <c r="F402" s="223"/>
      <c r="G402" s="223"/>
      <c r="H402" s="223"/>
      <c r="I402" s="223"/>
      <c r="J402" s="223"/>
      <c r="K402" s="223"/>
      <c r="L402" s="223"/>
      <c r="M402" s="223"/>
      <c r="N402" s="224"/>
    </row>
    <row r="403" spans="1:14" ht="24" customHeight="1">
      <c r="A403" s="188">
        <v>2</v>
      </c>
      <c r="B403" s="205" t="str">
        <f>VLOOKUP($A$397,$V$34:$AR$397,9)</f>
        <v>-</v>
      </c>
      <c r="C403" s="221"/>
      <c r="D403" s="205" t="str">
        <f>VLOOKUP($A$397,$V$34:$AR$397,17)</f>
        <v>-</v>
      </c>
      <c r="E403" s="223"/>
      <c r="F403" s="223"/>
      <c r="G403" s="223"/>
      <c r="H403" s="223"/>
      <c r="I403" s="223"/>
      <c r="J403" s="223"/>
      <c r="K403" s="223"/>
      <c r="L403" s="223"/>
      <c r="M403" s="223"/>
      <c r="N403" s="224"/>
    </row>
    <row r="404" spans="1:14" ht="24" customHeight="1">
      <c r="A404" s="188">
        <v>3</v>
      </c>
      <c r="B404" s="205" t="str">
        <f>VLOOKUP($A$397,$V$34:$AR$397,10)</f>
        <v>-</v>
      </c>
      <c r="C404" s="221"/>
      <c r="D404" s="205" t="str">
        <f>VLOOKUP($A$397,$V$34:$AR$397,18)</f>
        <v>-</v>
      </c>
      <c r="E404" s="223"/>
      <c r="F404" s="223"/>
      <c r="G404" s="223"/>
      <c r="H404" s="223"/>
      <c r="I404" s="223"/>
      <c r="J404" s="223"/>
      <c r="K404" s="223"/>
      <c r="L404" s="223"/>
      <c r="M404" s="223"/>
      <c r="N404" s="224"/>
    </row>
    <row r="405" spans="1:14" ht="24" customHeight="1">
      <c r="A405" s="188">
        <v>4</v>
      </c>
      <c r="B405" s="205" t="str">
        <f>VLOOKUP($A$397,$V$34:$AR$397,11)</f>
        <v>-</v>
      </c>
      <c r="C405" s="221"/>
      <c r="D405" s="205" t="str">
        <f>VLOOKUP($A$397,$V$34:$AR$397,19)</f>
        <v>-</v>
      </c>
      <c r="E405" s="223"/>
      <c r="F405" s="223"/>
      <c r="G405" s="223"/>
      <c r="H405" s="223"/>
      <c r="I405" s="223"/>
      <c r="J405" s="223"/>
      <c r="K405" s="223"/>
      <c r="L405" s="223"/>
      <c r="M405" s="223"/>
      <c r="N405" s="224"/>
    </row>
    <row r="406" spans="1:14" ht="24" customHeight="1">
      <c r="A406" s="188">
        <v>5</v>
      </c>
      <c r="B406" s="205" t="str">
        <f>VLOOKUP($A$397,$V$34:$AR$397,12)</f>
        <v>-</v>
      </c>
      <c r="C406" s="221"/>
      <c r="D406" s="205" t="str">
        <f>VLOOKUP($A$397,$V$34:$AR$397,20)</f>
        <v>-</v>
      </c>
      <c r="E406" s="223"/>
      <c r="F406" s="223"/>
      <c r="G406" s="223"/>
      <c r="H406" s="223"/>
      <c r="I406" s="223"/>
      <c r="J406" s="223"/>
      <c r="K406" s="223"/>
      <c r="L406" s="223"/>
      <c r="M406" s="223"/>
      <c r="N406" s="224"/>
    </row>
    <row r="407" spans="1:14" ht="24" customHeight="1">
      <c r="A407" s="188">
        <v>6</v>
      </c>
      <c r="B407" s="205" t="str">
        <f>VLOOKUP($A$397,$V$34:$AR$397,13)</f>
        <v>-</v>
      </c>
      <c r="C407" s="221"/>
      <c r="D407" s="205" t="str">
        <f>VLOOKUP($A$397,$V$34:$AR$397,21)</f>
        <v>-</v>
      </c>
      <c r="E407" s="223"/>
      <c r="F407" s="223"/>
      <c r="G407" s="223"/>
      <c r="H407" s="223"/>
      <c r="I407" s="223"/>
      <c r="J407" s="223"/>
      <c r="K407" s="223"/>
      <c r="L407" s="223"/>
      <c r="M407" s="223"/>
      <c r="N407" s="224"/>
    </row>
    <row r="408" spans="1:14" ht="24" customHeight="1">
      <c r="A408" s="188">
        <v>7</v>
      </c>
      <c r="B408" s="205" t="str">
        <f>VLOOKUP($A$397,$V$34:$AR$397,14)</f>
        <v>-</v>
      </c>
      <c r="C408" s="221"/>
      <c r="D408" s="205" t="str">
        <f>VLOOKUP($A$397,$V$34:$AR$397,22)</f>
        <v>-</v>
      </c>
      <c r="E408" s="223"/>
      <c r="F408" s="223"/>
      <c r="G408" s="223"/>
      <c r="H408" s="223"/>
      <c r="I408" s="223"/>
      <c r="J408" s="223"/>
      <c r="K408" s="223"/>
      <c r="L408" s="223"/>
      <c r="M408" s="223"/>
      <c r="N408" s="224"/>
    </row>
    <row r="409" spans="1:14" ht="24" customHeight="1">
      <c r="A409" s="188">
        <v>8</v>
      </c>
      <c r="B409" s="205" t="str">
        <f>VLOOKUP($A$397,$V$34:$AR$397,15)</f>
        <v>-</v>
      </c>
      <c r="C409" s="221"/>
      <c r="D409" s="222" t="str">
        <f>VLOOKUP($A$397,$V$34:$AR$397,23)</f>
        <v>-</v>
      </c>
      <c r="E409" s="223"/>
      <c r="F409" s="223"/>
      <c r="G409" s="223"/>
      <c r="H409" s="223"/>
      <c r="I409" s="223"/>
      <c r="J409" s="223"/>
      <c r="K409" s="223"/>
      <c r="L409" s="223"/>
      <c r="M409" s="223"/>
      <c r="N409" s="224"/>
    </row>
    <row r="410" spans="1:14" ht="24" customHeight="1">
      <c r="A410" s="188">
        <v>9</v>
      </c>
      <c r="B410" s="205"/>
      <c r="C410" s="221"/>
      <c r="D410" s="222"/>
      <c r="E410" s="223"/>
      <c r="F410" s="223"/>
      <c r="G410" s="223"/>
      <c r="H410" s="223"/>
      <c r="I410" s="223"/>
      <c r="J410" s="223"/>
      <c r="K410" s="223"/>
      <c r="L410" s="223"/>
      <c r="M410" s="223"/>
      <c r="N410" s="224"/>
    </row>
    <row r="411" spans="1:14" s="363" customFormat="1" ht="24" customHeight="1">
      <c r="A411" s="188">
        <v>10</v>
      </c>
      <c r="B411" s="205"/>
      <c r="C411" s="221"/>
      <c r="D411" s="222"/>
      <c r="E411" s="475"/>
      <c r="F411" s="475"/>
      <c r="G411" s="475"/>
      <c r="H411" s="475"/>
      <c r="I411" s="475"/>
      <c r="J411" s="475"/>
      <c r="K411" s="475"/>
      <c r="L411" s="475"/>
      <c r="M411" s="475"/>
      <c r="N411" s="476"/>
    </row>
    <row r="412" spans="1:14" ht="24" customHeight="1">
      <c r="A412" s="188">
        <v>11</v>
      </c>
      <c r="B412" s="205"/>
      <c r="C412" s="221"/>
      <c r="D412" s="222"/>
      <c r="E412" s="223"/>
      <c r="F412" s="223"/>
      <c r="G412" s="223"/>
      <c r="H412" s="223"/>
      <c r="I412" s="223"/>
      <c r="J412" s="223"/>
      <c r="K412" s="223"/>
      <c r="L412" s="223"/>
      <c r="M412" s="223"/>
      <c r="N412" s="224"/>
    </row>
    <row r="413" spans="1:14" ht="24" customHeight="1">
      <c r="A413" s="188">
        <v>12</v>
      </c>
      <c r="B413" s="205"/>
      <c r="C413" s="221"/>
      <c r="D413" s="263"/>
      <c r="E413" s="223"/>
      <c r="F413" s="223"/>
      <c r="G413" s="223"/>
      <c r="H413" s="223"/>
      <c r="I413" s="223"/>
      <c r="J413" s="223"/>
      <c r="K413" s="223"/>
      <c r="L413" s="223"/>
      <c r="M413" s="223"/>
      <c r="N413" s="224"/>
    </row>
    <row r="414" spans="1:14" ht="24" customHeight="1">
      <c r="A414" s="188">
        <v>13</v>
      </c>
      <c r="B414" s="205"/>
      <c r="C414" s="264" t="str">
        <f>VLOOKUP($A$397,$V$42:$AT$49,25)</f>
        <v>Under 15 Girls</v>
      </c>
      <c r="D414" s="76" t="s">
        <v>211</v>
      </c>
      <c r="E414" s="223"/>
      <c r="F414" s="223"/>
      <c r="G414" s="223"/>
      <c r="H414" s="223"/>
      <c r="I414" s="223"/>
      <c r="J414" s="223"/>
      <c r="K414" s="223"/>
      <c r="L414" s="223"/>
      <c r="M414" s="223"/>
      <c r="N414" s="224"/>
    </row>
    <row r="415" spans="1:14" ht="24" customHeight="1">
      <c r="A415" s="188">
        <v>14</v>
      </c>
      <c r="B415" s="205" t="str">
        <f>VLOOKUP($A$397,$V$34:$AR$397,8)</f>
        <v>-</v>
      </c>
      <c r="C415" s="221"/>
      <c r="D415" s="221" t="str">
        <f>VLOOKUP($A$397,$V$34:$AR$397,16)</f>
        <v>-</v>
      </c>
      <c r="E415" s="223"/>
      <c r="F415" s="223"/>
      <c r="G415" s="223"/>
      <c r="H415" s="223"/>
      <c r="I415" s="223"/>
      <c r="J415" s="223"/>
      <c r="K415" s="223"/>
      <c r="L415" s="223"/>
      <c r="M415" s="223"/>
      <c r="N415" s="224"/>
    </row>
    <row r="416" spans="1:14" ht="24" customHeight="1">
      <c r="A416" s="188">
        <v>15</v>
      </c>
      <c r="B416" s="205" t="str">
        <f>VLOOKUP($A$397,$V$34:$AR$397,9)</f>
        <v>-</v>
      </c>
      <c r="C416" s="221"/>
      <c r="D416" s="205" t="str">
        <f>VLOOKUP($A$397,$V$34:$AR$397,17)</f>
        <v>-</v>
      </c>
      <c r="E416" s="223"/>
      <c r="F416" s="223"/>
      <c r="G416" s="223"/>
      <c r="H416" s="223"/>
      <c r="I416" s="223"/>
      <c r="J416" s="223"/>
      <c r="K416" s="223"/>
      <c r="L416" s="223"/>
      <c r="M416" s="223"/>
      <c r="N416" s="224"/>
    </row>
    <row r="417" spans="1:14" ht="24" customHeight="1">
      <c r="A417" s="188">
        <v>16</v>
      </c>
      <c r="B417" s="205" t="str">
        <f>VLOOKUP($A$397,$V$34:$AR$397,10)</f>
        <v>-</v>
      </c>
      <c r="C417" s="221"/>
      <c r="D417" s="205" t="str">
        <f>VLOOKUP($A$397,$V$34:$AR$397,18)</f>
        <v>-</v>
      </c>
      <c r="E417" s="223"/>
      <c r="F417" s="223"/>
      <c r="G417" s="223"/>
      <c r="H417" s="223"/>
      <c r="I417" s="223"/>
      <c r="J417" s="223"/>
      <c r="K417" s="223"/>
      <c r="L417" s="223"/>
      <c r="M417" s="223"/>
      <c r="N417" s="224"/>
    </row>
    <row r="418" spans="1:14" ht="24" customHeight="1">
      <c r="A418" s="188">
        <v>17</v>
      </c>
      <c r="B418" s="205" t="str">
        <f>VLOOKUP($A$397,$V$34:$AR$397,11)</f>
        <v>-</v>
      </c>
      <c r="C418" s="221"/>
      <c r="D418" s="205" t="str">
        <f>VLOOKUP($A$397,$V$34:$AR$397,19)</f>
        <v>-</v>
      </c>
      <c r="E418" s="223"/>
      <c r="F418" s="223"/>
      <c r="G418" s="223"/>
      <c r="H418" s="223"/>
      <c r="I418" s="223"/>
      <c r="J418" s="223"/>
      <c r="K418" s="223"/>
      <c r="L418" s="223"/>
      <c r="M418" s="223"/>
      <c r="N418" s="224"/>
    </row>
    <row r="419" spans="1:14" ht="24" customHeight="1">
      <c r="A419" s="188">
        <v>18</v>
      </c>
      <c r="B419" s="205" t="str">
        <f>VLOOKUP($A$397,$V$34:$AR$397,12)</f>
        <v>-</v>
      </c>
      <c r="C419" s="221"/>
      <c r="D419" s="205" t="str">
        <f>VLOOKUP($A$397,$V$34:$AR$397,20)</f>
        <v>-</v>
      </c>
      <c r="E419" s="223"/>
      <c r="F419" s="223"/>
      <c r="G419" s="223"/>
      <c r="H419" s="223"/>
      <c r="I419" s="223"/>
      <c r="J419" s="223"/>
      <c r="K419" s="223"/>
      <c r="L419" s="223"/>
      <c r="M419" s="223"/>
      <c r="N419" s="224"/>
    </row>
    <row r="420" spans="1:14" ht="24" customHeight="1">
      <c r="A420" s="188">
        <v>19</v>
      </c>
      <c r="B420" s="205" t="str">
        <f>VLOOKUP($A$397,$V$34:$AR$397,13)</f>
        <v>-</v>
      </c>
      <c r="C420" s="221"/>
      <c r="D420" s="205" t="str">
        <f>VLOOKUP($A$397,$V$34:$AR$397,21)</f>
        <v>-</v>
      </c>
      <c r="E420" s="223"/>
      <c r="F420" s="223"/>
      <c r="G420" s="223"/>
      <c r="H420" s="223"/>
      <c r="I420" s="223"/>
      <c r="J420" s="223"/>
      <c r="K420" s="223"/>
      <c r="L420" s="223"/>
      <c r="M420" s="223"/>
      <c r="N420" s="224"/>
    </row>
    <row r="421" spans="1:14" ht="24" customHeight="1">
      <c r="A421" s="188">
        <v>20</v>
      </c>
      <c r="B421" s="205" t="str">
        <f>VLOOKUP($A$397,$V$34:$AR$397,14)</f>
        <v>-</v>
      </c>
      <c r="C421" s="221"/>
      <c r="D421" s="205" t="str">
        <f>VLOOKUP($A$397,$V$34:$AR$397,22)</f>
        <v>-</v>
      </c>
      <c r="E421" s="223"/>
      <c r="F421" s="223"/>
      <c r="G421" s="223"/>
      <c r="H421" s="223"/>
      <c r="I421" s="223"/>
      <c r="J421" s="223"/>
      <c r="K421" s="223"/>
      <c r="L421" s="223"/>
      <c r="M421" s="223"/>
      <c r="N421" s="224"/>
    </row>
    <row r="422" spans="1:14" ht="24" customHeight="1">
      <c r="A422" s="188">
        <v>21</v>
      </c>
      <c r="B422" s="230" t="str">
        <f>VLOOKUP($A$397,$V$34:$AR$397,15)</f>
        <v>-</v>
      </c>
      <c r="C422" s="221"/>
      <c r="D422" s="222" t="str">
        <f>VLOOKUP($A$397,$V$34:$AR$397,23)</f>
        <v>-</v>
      </c>
      <c r="E422" s="223"/>
      <c r="F422" s="223"/>
      <c r="G422" s="223"/>
      <c r="H422" s="223"/>
      <c r="I422" s="223"/>
      <c r="J422" s="223"/>
      <c r="K422" s="223"/>
      <c r="L422" s="223"/>
      <c r="M422" s="223"/>
      <c r="N422" s="224"/>
    </row>
    <row r="423" spans="1:14" ht="24" customHeight="1">
      <c r="A423" s="188">
        <v>22</v>
      </c>
      <c r="B423" s="230"/>
      <c r="C423" s="221"/>
      <c r="D423" s="222"/>
      <c r="E423" s="223"/>
      <c r="F423" s="223"/>
      <c r="G423" s="223"/>
      <c r="H423" s="223"/>
      <c r="I423" s="223"/>
      <c r="J423" s="223"/>
      <c r="K423" s="223"/>
      <c r="L423" s="223"/>
      <c r="M423" s="223"/>
      <c r="N423" s="224"/>
    </row>
    <row r="424" spans="1:14" ht="24" customHeight="1">
      <c r="A424" s="188">
        <v>23</v>
      </c>
      <c r="B424" s="230"/>
      <c r="C424" s="221"/>
      <c r="D424" s="222"/>
      <c r="E424" s="223"/>
      <c r="F424" s="223"/>
      <c r="G424" s="223"/>
      <c r="H424" s="223"/>
      <c r="I424" s="223"/>
      <c r="J424" s="223"/>
      <c r="K424" s="223"/>
      <c r="L424" s="223"/>
      <c r="M424" s="223"/>
      <c r="N424" s="224"/>
    </row>
    <row r="425" spans="1:14" ht="24" customHeight="1">
      <c r="A425" s="188">
        <v>24</v>
      </c>
      <c r="B425" s="230"/>
      <c r="C425" s="221"/>
      <c r="D425" s="222"/>
      <c r="E425" s="223"/>
      <c r="F425" s="223"/>
      <c r="G425" s="223"/>
      <c r="H425" s="223"/>
      <c r="I425" s="223"/>
      <c r="J425" s="223"/>
      <c r="K425" s="223"/>
      <c r="L425" s="223"/>
      <c r="M425" s="223"/>
      <c r="N425" s="224"/>
    </row>
    <row r="426" spans="1:14" ht="24" customHeight="1" thickBot="1">
      <c r="A426" s="188">
        <v>25</v>
      </c>
      <c r="B426" s="231"/>
      <c r="C426" s="232"/>
      <c r="D426" s="233"/>
      <c r="E426" s="234"/>
      <c r="F426" s="234"/>
      <c r="G426" s="234"/>
      <c r="H426" s="234"/>
      <c r="I426" s="234"/>
      <c r="J426" s="234"/>
      <c r="K426" s="234"/>
      <c r="L426" s="234"/>
      <c r="M426" s="234"/>
      <c r="N426" s="235"/>
    </row>
    <row r="427" spans="1:14" ht="24" customHeight="1" thickBot="1">
      <c r="A427" s="191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</row>
    <row r="428" spans="1:14" ht="24" customHeight="1">
      <c r="A428" s="584" t="str">
        <f>VLOOKUP($A$397,$V$42:$AT$49,24)</f>
        <v>Under 17 Women</v>
      </c>
      <c r="B428" s="585" t="e">
        <f>VLOOKUP($A$45,$V$42:$AT$49,21)</f>
        <v>#N/A</v>
      </c>
      <c r="C428" s="585" t="e">
        <f>VLOOKUP($A$45,$V$42:$AT$49,21)</f>
        <v>#N/A</v>
      </c>
      <c r="D428" s="236"/>
      <c r="E428" s="236"/>
      <c r="F428" s="237"/>
      <c r="G428" s="579" t="str">
        <f>VLOOKUP($A$397,$V$42:$AT$49,25)</f>
        <v>Under 15 Girls</v>
      </c>
      <c r="H428" s="580" t="e">
        <f aca="true" t="shared" si="2" ref="H428:N428">VLOOKUP($A$45,$V$42:$AT$49,22)</f>
        <v>#N/A</v>
      </c>
      <c r="I428" s="580" t="e">
        <f t="shared" si="2"/>
        <v>#N/A</v>
      </c>
      <c r="J428" s="580" t="e">
        <f t="shared" si="2"/>
        <v>#N/A</v>
      </c>
      <c r="K428" s="580" t="e">
        <f t="shared" si="2"/>
        <v>#N/A</v>
      </c>
      <c r="L428" s="580" t="e">
        <f t="shared" si="2"/>
        <v>#N/A</v>
      </c>
      <c r="M428" s="580" t="e">
        <f t="shared" si="2"/>
        <v>#N/A</v>
      </c>
      <c r="N428" s="581" t="e">
        <f t="shared" si="2"/>
        <v>#N/A</v>
      </c>
    </row>
    <row r="429" spans="1:14" ht="24" customHeight="1">
      <c r="A429" s="193" t="s">
        <v>51</v>
      </c>
      <c r="B429" s="240" t="s">
        <v>21</v>
      </c>
      <c r="C429" s="241" t="s">
        <v>22</v>
      </c>
      <c r="D429" s="241" t="s">
        <v>23</v>
      </c>
      <c r="E429" s="242" t="s">
        <v>52</v>
      </c>
      <c r="F429" s="243"/>
      <c r="G429" s="244" t="s">
        <v>51</v>
      </c>
      <c r="H429" s="240" t="s">
        <v>53</v>
      </c>
      <c r="I429" s="544" t="s">
        <v>22</v>
      </c>
      <c r="J429" s="545"/>
      <c r="K429" s="546"/>
      <c r="L429" s="547" t="s">
        <v>23</v>
      </c>
      <c r="M429" s="548"/>
      <c r="N429" s="245" t="s">
        <v>52</v>
      </c>
    </row>
    <row r="430" spans="1:14" ht="24" customHeight="1">
      <c r="A430" s="194" t="s">
        <v>54</v>
      </c>
      <c r="B430" s="223"/>
      <c r="C430" s="223"/>
      <c r="D430" s="223"/>
      <c r="E430" s="196"/>
      <c r="F430" s="246"/>
      <c r="G430" s="194" t="s">
        <v>54</v>
      </c>
      <c r="H430" s="223"/>
      <c r="I430" s="544"/>
      <c r="J430" s="545"/>
      <c r="K430" s="546"/>
      <c r="L430" s="547"/>
      <c r="M430" s="548"/>
      <c r="N430" s="247"/>
    </row>
    <row r="431" spans="1:14" ht="24" customHeight="1">
      <c r="A431" s="194" t="s">
        <v>57</v>
      </c>
      <c r="B431" s="223"/>
      <c r="C431" s="223"/>
      <c r="D431" s="223"/>
      <c r="E431" s="196"/>
      <c r="F431" s="246"/>
      <c r="G431" s="194" t="s">
        <v>57</v>
      </c>
      <c r="H431" s="223"/>
      <c r="I431" s="544"/>
      <c r="J431" s="545"/>
      <c r="K431" s="546"/>
      <c r="L431" s="547"/>
      <c r="M431" s="548"/>
      <c r="N431" s="247"/>
    </row>
    <row r="432" spans="1:14" ht="24" customHeight="1">
      <c r="A432" s="194" t="s">
        <v>59</v>
      </c>
      <c r="B432" s="223"/>
      <c r="C432" s="223"/>
      <c r="D432" s="223"/>
      <c r="E432" s="196"/>
      <c r="F432" s="246"/>
      <c r="G432" s="194" t="s">
        <v>59</v>
      </c>
      <c r="H432" s="223"/>
      <c r="I432" s="544"/>
      <c r="J432" s="545"/>
      <c r="K432" s="546"/>
      <c r="L432" s="547"/>
      <c r="M432" s="548"/>
      <c r="N432" s="247"/>
    </row>
    <row r="433" spans="1:14" ht="24" customHeight="1">
      <c r="A433" s="194" t="s">
        <v>61</v>
      </c>
      <c r="B433" s="223"/>
      <c r="C433" s="223"/>
      <c r="D433" s="223"/>
      <c r="E433" s="196"/>
      <c r="F433" s="246"/>
      <c r="G433" s="194" t="s">
        <v>61</v>
      </c>
      <c r="H433" s="223"/>
      <c r="I433" s="544"/>
      <c r="J433" s="545"/>
      <c r="K433" s="546"/>
      <c r="L433" s="547"/>
      <c r="M433" s="548"/>
      <c r="N433" s="247"/>
    </row>
    <row r="434" spans="1:14" ht="24" customHeight="1">
      <c r="A434" s="194" t="s">
        <v>62</v>
      </c>
      <c r="B434" s="223"/>
      <c r="C434" s="223"/>
      <c r="D434" s="223"/>
      <c r="E434" s="196"/>
      <c r="F434" s="246"/>
      <c r="G434" s="194" t="s">
        <v>62</v>
      </c>
      <c r="H434" s="223"/>
      <c r="I434" s="544"/>
      <c r="J434" s="545"/>
      <c r="K434" s="546"/>
      <c r="L434" s="547"/>
      <c r="M434" s="548"/>
      <c r="N434" s="247"/>
    </row>
    <row r="435" spans="1:14" ht="24" customHeight="1">
      <c r="A435" s="194" t="s">
        <v>63</v>
      </c>
      <c r="B435" s="223"/>
      <c r="C435" s="223"/>
      <c r="D435" s="223"/>
      <c r="E435" s="196"/>
      <c r="F435" s="246"/>
      <c r="G435" s="194" t="s">
        <v>63</v>
      </c>
      <c r="H435" s="223"/>
      <c r="I435" s="544"/>
      <c r="J435" s="545"/>
      <c r="K435" s="546"/>
      <c r="L435" s="547"/>
      <c r="M435" s="548"/>
      <c r="N435" s="247"/>
    </row>
    <row r="436" spans="1:14" ht="24" customHeight="1" thickBot="1">
      <c r="A436" s="195" t="s">
        <v>64</v>
      </c>
      <c r="B436" s="234"/>
      <c r="C436" s="234"/>
      <c r="D436" s="234"/>
      <c r="E436" s="249"/>
      <c r="F436" s="246"/>
      <c r="G436" s="195" t="s">
        <v>64</v>
      </c>
      <c r="H436" s="234"/>
      <c r="I436" s="549"/>
      <c r="J436" s="550"/>
      <c r="K436" s="551"/>
      <c r="L436" s="552"/>
      <c r="M436" s="553"/>
      <c r="N436" s="250"/>
    </row>
    <row r="437" spans="1:14" ht="24" customHeight="1">
      <c r="A437" s="69"/>
      <c r="B437" s="69"/>
      <c r="C437" s="69"/>
      <c r="D437" s="69"/>
      <c r="E437" s="69"/>
      <c r="F437" s="76"/>
      <c r="G437" s="69"/>
      <c r="H437" s="69"/>
      <c r="I437" s="69"/>
      <c r="J437" s="69"/>
      <c r="K437" s="69"/>
      <c r="L437" s="69"/>
      <c r="M437" s="69"/>
      <c r="N437" s="69"/>
    </row>
    <row r="438" spans="1:14" ht="24" customHeight="1">
      <c r="A438" s="196" t="s">
        <v>66</v>
      </c>
      <c r="B438" s="252"/>
      <c r="C438" s="196" t="s">
        <v>67</v>
      </c>
      <c r="D438" s="253"/>
      <c r="E438" s="253"/>
      <c r="F438" s="253"/>
      <c r="G438" s="253"/>
      <c r="H438" s="254"/>
      <c r="I438" s="223" t="s">
        <v>68</v>
      </c>
      <c r="J438" s="196" t="s">
        <v>69</v>
      </c>
      <c r="K438" s="252"/>
      <c r="L438" s="253"/>
      <c r="M438" s="253"/>
      <c r="N438" s="254"/>
    </row>
    <row r="439" spans="1:14" ht="24" customHeight="1">
      <c r="A439" s="69"/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</row>
    <row r="440" ht="24" customHeight="1"/>
    <row r="441" spans="1:14" ht="24" customHeight="1">
      <c r="A441" s="69">
        <v>36</v>
      </c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</row>
    <row r="442" spans="1:14" ht="24" customHeight="1">
      <c r="A442" s="184" t="s">
        <v>0</v>
      </c>
      <c r="B442" s="201"/>
      <c r="C442" s="202"/>
      <c r="D442" s="203" t="s">
        <v>1</v>
      </c>
      <c r="E442" s="204">
        <f>VLOOKUP($A$441,$V$42:$AQ$49,4)</f>
        <v>12.05</v>
      </c>
      <c r="F442" s="205"/>
      <c r="G442" s="206" t="s">
        <v>2</v>
      </c>
      <c r="H442" s="201" t="str">
        <f>Teamsetup!$B$19</f>
        <v>-</v>
      </c>
      <c r="I442" s="201"/>
      <c r="J442" s="202"/>
      <c r="K442" s="207" t="s">
        <v>3</v>
      </c>
      <c r="L442" s="208"/>
      <c r="M442" s="208"/>
      <c r="N442" s="209"/>
    </row>
    <row r="443" spans="1:14" ht="24" customHeight="1" thickBot="1">
      <c r="A443" s="185" t="s">
        <v>4</v>
      </c>
      <c r="B443" s="315"/>
      <c r="C443" s="211" t="str">
        <f>VLOOKUP($A$441,$V$42:$AQ$49,2)</f>
        <v>Hammer</v>
      </c>
      <c r="D443" s="211" t="str">
        <f>VLOOKUP($A$441,$V$42:$AQ$49,3)</f>
        <v>Sen women (see notes)</v>
      </c>
      <c r="E443" s="205"/>
      <c r="F443" s="205" t="s">
        <v>5</v>
      </c>
      <c r="G443" s="565" t="str">
        <f>Teamsetup!$D$19</f>
        <v>-</v>
      </c>
      <c r="H443" s="566"/>
      <c r="I443" s="205"/>
      <c r="J443" s="213" t="s">
        <v>6</v>
      </c>
      <c r="K443" s="214"/>
      <c r="L443" s="215"/>
      <c r="M443" s="554" t="str">
        <f>IF(Teamsetup!$C$13=6,VLOOKUP($A$441,$V$33:$AV$50,6),IF(Teamsetup!$C$13&lt;&gt;6,VLOOKUP($A$441,$V$33:$AV$50,7)))</f>
        <v>-</v>
      </c>
      <c r="N443" s="555" t="str">
        <f>IF($Q$6=6,VLOOKUP($A$1,$V$4:$AR$46,6),IF($Q$6&lt;&gt;6,VLOOKUP($A$1,$V$4:$AR$46,7)))</f>
        <v>-</v>
      </c>
    </row>
    <row r="444" spans="1:14" ht="24" customHeight="1">
      <c r="A444" s="186"/>
      <c r="B444" s="216"/>
      <c r="C444" s="217" t="s">
        <v>11</v>
      </c>
      <c r="D444" s="211" t="str">
        <f>VLOOKUP($A$441,$V$42:$AQ$49,5)</f>
        <v>4kg</v>
      </c>
      <c r="E444" s="556" t="s">
        <v>12</v>
      </c>
      <c r="F444" s="557"/>
      <c r="G444" s="556" t="s">
        <v>13</v>
      </c>
      <c r="H444" s="557"/>
      <c r="I444" s="556" t="s">
        <v>14</v>
      </c>
      <c r="J444" s="557"/>
      <c r="K444" s="558" t="s">
        <v>15</v>
      </c>
      <c r="L444" s="559"/>
      <c r="M444" s="582" t="s">
        <v>16</v>
      </c>
      <c r="N444" s="542" t="s">
        <v>17</v>
      </c>
    </row>
    <row r="445" spans="1:14" ht="24" customHeight="1">
      <c r="A445" s="187"/>
      <c r="B445" s="219" t="s">
        <v>21</v>
      </c>
      <c r="C445" s="262"/>
      <c r="D445" s="220" t="s">
        <v>23</v>
      </c>
      <c r="E445" s="562" t="s">
        <v>24</v>
      </c>
      <c r="F445" s="563"/>
      <c r="G445" s="562" t="s">
        <v>24</v>
      </c>
      <c r="H445" s="563"/>
      <c r="I445" s="562" t="s">
        <v>24</v>
      </c>
      <c r="J445" s="563"/>
      <c r="K445" s="562" t="s">
        <v>24</v>
      </c>
      <c r="L445" s="563"/>
      <c r="M445" s="583"/>
      <c r="N445" s="543"/>
    </row>
    <row r="446" spans="1:14" ht="24" customHeight="1">
      <c r="A446" s="188">
        <v>1</v>
      </c>
      <c r="B446" s="205" t="str">
        <f>VLOOKUP($A$397,$V$34:$AR$397,8)</f>
        <v>-</v>
      </c>
      <c r="C446" s="221"/>
      <c r="D446" s="221" t="str">
        <f>VLOOKUP($A$397,$V$34:$AR$397,16)</f>
        <v>-</v>
      </c>
      <c r="E446" s="318"/>
      <c r="F446" s="318"/>
      <c r="G446" s="318"/>
      <c r="H446" s="318"/>
      <c r="I446" s="318"/>
      <c r="J446" s="318"/>
      <c r="K446" s="318"/>
      <c r="L446" s="318"/>
      <c r="M446" s="318"/>
      <c r="N446" s="319"/>
    </row>
    <row r="447" spans="1:14" ht="24" customHeight="1">
      <c r="A447" s="188">
        <v>2</v>
      </c>
      <c r="B447" s="205" t="str">
        <f>VLOOKUP($A$397,$V$34:$AR$397,9)</f>
        <v>-</v>
      </c>
      <c r="C447" s="221"/>
      <c r="D447" s="205" t="str">
        <f>VLOOKUP($A$397,$V$34:$AR$397,17)</f>
        <v>-</v>
      </c>
      <c r="E447" s="318"/>
      <c r="F447" s="318"/>
      <c r="G447" s="318"/>
      <c r="H447" s="318"/>
      <c r="I447" s="318"/>
      <c r="J447" s="318"/>
      <c r="K447" s="318"/>
      <c r="L447" s="318"/>
      <c r="M447" s="318"/>
      <c r="N447" s="319"/>
    </row>
    <row r="448" spans="1:14" ht="24" customHeight="1">
      <c r="A448" s="188">
        <v>3</v>
      </c>
      <c r="B448" s="205" t="str">
        <f>VLOOKUP($A$397,$V$34:$AR$397,10)</f>
        <v>-</v>
      </c>
      <c r="C448" s="221"/>
      <c r="D448" s="205" t="str">
        <f>VLOOKUP($A$397,$V$34:$AR$397,18)</f>
        <v>-</v>
      </c>
      <c r="E448" s="318"/>
      <c r="F448" s="318"/>
      <c r="G448" s="318"/>
      <c r="H448" s="318"/>
      <c r="I448" s="318"/>
      <c r="J448" s="318"/>
      <c r="K448" s="318"/>
      <c r="L448" s="318"/>
      <c r="M448" s="318"/>
      <c r="N448" s="319"/>
    </row>
    <row r="449" spans="1:14" ht="24" customHeight="1">
      <c r="A449" s="188">
        <v>4</v>
      </c>
      <c r="B449" s="205" t="str">
        <f>VLOOKUP($A$397,$V$34:$AR$397,11)</f>
        <v>-</v>
      </c>
      <c r="C449" s="221"/>
      <c r="D449" s="205" t="str">
        <f>VLOOKUP($A$397,$V$34:$AR$397,19)</f>
        <v>-</v>
      </c>
      <c r="E449" s="318"/>
      <c r="F449" s="318"/>
      <c r="G449" s="318"/>
      <c r="H449" s="318"/>
      <c r="I449" s="318"/>
      <c r="J449" s="318"/>
      <c r="K449" s="318"/>
      <c r="L449" s="318"/>
      <c r="M449" s="318"/>
      <c r="N449" s="319"/>
    </row>
    <row r="450" spans="1:14" ht="24" customHeight="1">
      <c r="A450" s="188">
        <v>5</v>
      </c>
      <c r="B450" s="205" t="str">
        <f>VLOOKUP($A$397,$V$34:$AR$397,12)</f>
        <v>-</v>
      </c>
      <c r="C450" s="221"/>
      <c r="D450" s="205" t="str">
        <f>VLOOKUP($A$397,$V$34:$AR$397,20)</f>
        <v>-</v>
      </c>
      <c r="E450" s="318"/>
      <c r="F450" s="318"/>
      <c r="G450" s="318"/>
      <c r="H450" s="318"/>
      <c r="I450" s="318"/>
      <c r="J450" s="318"/>
      <c r="K450" s="318"/>
      <c r="L450" s="318"/>
      <c r="M450" s="318"/>
      <c r="N450" s="319"/>
    </row>
    <row r="451" spans="1:14" ht="24" customHeight="1">
      <c r="A451" s="188">
        <v>6</v>
      </c>
      <c r="B451" s="205" t="str">
        <f>VLOOKUP($A$397,$V$34:$AR$397,13)</f>
        <v>-</v>
      </c>
      <c r="C451" s="221"/>
      <c r="D451" s="205" t="str">
        <f>VLOOKUP($A$397,$V$34:$AR$397,21)</f>
        <v>-</v>
      </c>
      <c r="E451" s="318"/>
      <c r="F451" s="318"/>
      <c r="G451" s="318"/>
      <c r="H451" s="318"/>
      <c r="I451" s="318"/>
      <c r="J451" s="318"/>
      <c r="K451" s="318"/>
      <c r="L451" s="318"/>
      <c r="M451" s="318"/>
      <c r="N451" s="319"/>
    </row>
    <row r="452" spans="1:14" ht="24" customHeight="1">
      <c r="A452" s="188">
        <v>7</v>
      </c>
      <c r="B452" s="205" t="str">
        <f>VLOOKUP($A$397,$V$34:$AR$397,14)</f>
        <v>-</v>
      </c>
      <c r="C452" s="221"/>
      <c r="D452" s="205" t="str">
        <f>VLOOKUP($A$397,$V$34:$AR$397,22)</f>
        <v>-</v>
      </c>
      <c r="E452" s="318"/>
      <c r="F452" s="318"/>
      <c r="G452" s="318"/>
      <c r="H452" s="318"/>
      <c r="I452" s="318"/>
      <c r="J452" s="318"/>
      <c r="K452" s="318"/>
      <c r="L452" s="318"/>
      <c r="M452" s="318"/>
      <c r="N452" s="319"/>
    </row>
    <row r="453" spans="1:14" ht="24" customHeight="1">
      <c r="A453" s="188">
        <v>8</v>
      </c>
      <c r="B453" s="205" t="str">
        <f>VLOOKUP($A$397,$V$34:$AR$397,15)</f>
        <v>-</v>
      </c>
      <c r="C453" s="221"/>
      <c r="D453" s="222" t="str">
        <f>VLOOKUP($A$397,$V$34:$AR$397,23)</f>
        <v>-</v>
      </c>
      <c r="E453" s="318"/>
      <c r="F453" s="318"/>
      <c r="G453" s="318"/>
      <c r="H453" s="318"/>
      <c r="I453" s="318"/>
      <c r="J453" s="318"/>
      <c r="K453" s="318"/>
      <c r="L453" s="318"/>
      <c r="M453" s="318"/>
      <c r="N453" s="319"/>
    </row>
    <row r="454" spans="1:14" ht="24" customHeight="1">
      <c r="A454" s="188">
        <v>9</v>
      </c>
      <c r="B454" s="205"/>
      <c r="C454" s="221"/>
      <c r="D454" s="222"/>
      <c r="E454" s="318"/>
      <c r="F454" s="318"/>
      <c r="G454" s="318"/>
      <c r="H454" s="318"/>
      <c r="I454" s="318"/>
      <c r="J454" s="318"/>
      <c r="K454" s="318"/>
      <c r="L454" s="318"/>
      <c r="M454" s="318"/>
      <c r="N454" s="319"/>
    </row>
    <row r="455" spans="1:14" ht="24" customHeight="1">
      <c r="A455" s="188">
        <v>10</v>
      </c>
      <c r="B455" s="205"/>
      <c r="C455" s="221"/>
      <c r="D455" s="222"/>
      <c r="E455" s="318"/>
      <c r="F455" s="318"/>
      <c r="G455" s="318"/>
      <c r="H455" s="318"/>
      <c r="I455" s="318"/>
      <c r="J455" s="318"/>
      <c r="K455" s="318"/>
      <c r="L455" s="318"/>
      <c r="M455" s="318"/>
      <c r="N455" s="319"/>
    </row>
    <row r="456" spans="1:14" ht="24" customHeight="1">
      <c r="A456" s="188">
        <v>11</v>
      </c>
      <c r="B456" s="205"/>
      <c r="C456" s="221"/>
      <c r="D456" s="263"/>
      <c r="E456" s="318"/>
      <c r="F456" s="318"/>
      <c r="G456" s="318"/>
      <c r="H456" s="318"/>
      <c r="I456" s="318"/>
      <c r="J456" s="318"/>
      <c r="K456" s="318"/>
      <c r="L456" s="318"/>
      <c r="M456" s="318"/>
      <c r="N456" s="319"/>
    </row>
    <row r="457" spans="1:14" ht="24" customHeight="1">
      <c r="A457" s="188">
        <v>12</v>
      </c>
      <c r="B457" s="205"/>
      <c r="C457" s="264"/>
      <c r="D457" s="222"/>
      <c r="E457" s="318"/>
      <c r="F457" s="318"/>
      <c r="G457" s="318"/>
      <c r="H457" s="318"/>
      <c r="I457" s="318"/>
      <c r="J457" s="318"/>
      <c r="K457" s="318"/>
      <c r="L457" s="318"/>
      <c r="M457" s="318"/>
      <c r="N457" s="319"/>
    </row>
    <row r="458" spans="1:14" ht="24" customHeight="1">
      <c r="A458" s="188">
        <v>13</v>
      </c>
      <c r="B458" s="205"/>
      <c r="C458" s="221"/>
      <c r="D458" s="221"/>
      <c r="E458" s="318"/>
      <c r="F458" s="318"/>
      <c r="G458" s="318"/>
      <c r="H458" s="318"/>
      <c r="I458" s="318"/>
      <c r="J458" s="318"/>
      <c r="K458" s="318"/>
      <c r="L458" s="318"/>
      <c r="M458" s="318"/>
      <c r="N458" s="319"/>
    </row>
    <row r="459" spans="1:14" ht="24" customHeight="1">
      <c r="A459" s="188">
        <v>14</v>
      </c>
      <c r="B459" s="205"/>
      <c r="C459" s="221"/>
      <c r="D459" s="205"/>
      <c r="E459" s="318"/>
      <c r="F459" s="318"/>
      <c r="G459" s="318"/>
      <c r="H459" s="318"/>
      <c r="I459" s="318"/>
      <c r="J459" s="318"/>
      <c r="K459" s="318"/>
      <c r="L459" s="318"/>
      <c r="M459" s="318"/>
      <c r="N459" s="319"/>
    </row>
    <row r="460" spans="1:14" ht="24" customHeight="1">
      <c r="A460" s="188">
        <v>15</v>
      </c>
      <c r="B460" s="205"/>
      <c r="C460" s="221"/>
      <c r="D460" s="205"/>
      <c r="E460" s="318"/>
      <c r="F460" s="318"/>
      <c r="G460" s="318"/>
      <c r="H460" s="318"/>
      <c r="I460" s="318"/>
      <c r="J460" s="318"/>
      <c r="K460" s="318"/>
      <c r="L460" s="318"/>
      <c r="M460" s="318"/>
      <c r="N460" s="319"/>
    </row>
    <row r="461" spans="1:14" ht="24" customHeight="1">
      <c r="A461" s="188">
        <v>16</v>
      </c>
      <c r="B461" s="205"/>
      <c r="C461" s="221"/>
      <c r="D461" s="205"/>
      <c r="E461" s="318"/>
      <c r="F461" s="318"/>
      <c r="G461" s="318"/>
      <c r="H461" s="318"/>
      <c r="I461" s="318"/>
      <c r="J461" s="318"/>
      <c r="K461" s="318"/>
      <c r="L461" s="318"/>
      <c r="M461" s="318"/>
      <c r="N461" s="319"/>
    </row>
    <row r="462" spans="1:14" ht="24" customHeight="1">
      <c r="A462" s="188">
        <v>17</v>
      </c>
      <c r="B462" s="205"/>
      <c r="C462" s="221"/>
      <c r="D462" s="205"/>
      <c r="E462" s="318"/>
      <c r="F462" s="318"/>
      <c r="G462" s="318"/>
      <c r="H462" s="318"/>
      <c r="I462" s="318"/>
      <c r="J462" s="318"/>
      <c r="K462" s="318"/>
      <c r="L462" s="318"/>
      <c r="M462" s="318"/>
      <c r="N462" s="319"/>
    </row>
    <row r="463" spans="1:14" ht="24" customHeight="1">
      <c r="A463" s="188">
        <v>18</v>
      </c>
      <c r="B463" s="205"/>
      <c r="C463" s="221"/>
      <c r="D463" s="205"/>
      <c r="E463" s="318"/>
      <c r="F463" s="318"/>
      <c r="G463" s="318"/>
      <c r="H463" s="318"/>
      <c r="I463" s="318"/>
      <c r="J463" s="318"/>
      <c r="K463" s="318"/>
      <c r="L463" s="318"/>
      <c r="M463" s="318"/>
      <c r="N463" s="319"/>
    </row>
    <row r="464" spans="1:14" ht="24" customHeight="1">
      <c r="A464" s="188">
        <v>19</v>
      </c>
      <c r="B464" s="205"/>
      <c r="C464" s="221"/>
      <c r="D464" s="205"/>
      <c r="E464" s="318"/>
      <c r="F464" s="318"/>
      <c r="G464" s="318"/>
      <c r="H464" s="318"/>
      <c r="I464" s="318"/>
      <c r="J464" s="318"/>
      <c r="K464" s="318"/>
      <c r="L464" s="318"/>
      <c r="M464" s="318"/>
      <c r="N464" s="319"/>
    </row>
    <row r="465" spans="1:14" s="363" customFormat="1" ht="24" customHeight="1">
      <c r="A465" s="188">
        <v>20</v>
      </c>
      <c r="B465" s="205"/>
      <c r="C465" s="221"/>
      <c r="D465" s="205"/>
      <c r="E465" s="475"/>
      <c r="F465" s="475"/>
      <c r="G465" s="475"/>
      <c r="H465" s="475"/>
      <c r="I465" s="475"/>
      <c r="J465" s="475"/>
      <c r="K465" s="475"/>
      <c r="L465" s="475"/>
      <c r="M465" s="475"/>
      <c r="N465" s="476"/>
    </row>
    <row r="466" spans="1:14" s="363" customFormat="1" ht="24" customHeight="1">
      <c r="A466" s="188">
        <v>21</v>
      </c>
      <c r="B466" s="205"/>
      <c r="C466" s="221"/>
      <c r="D466" s="205"/>
      <c r="E466" s="475"/>
      <c r="F466" s="475"/>
      <c r="G466" s="475"/>
      <c r="H466" s="475"/>
      <c r="I466" s="475"/>
      <c r="J466" s="475"/>
      <c r="K466" s="475"/>
      <c r="L466" s="475"/>
      <c r="M466" s="475"/>
      <c r="N466" s="476"/>
    </row>
    <row r="467" spans="1:14" ht="24" customHeight="1">
      <c r="A467" s="188">
        <v>22</v>
      </c>
      <c r="B467" s="230"/>
      <c r="C467" s="221"/>
      <c r="D467" s="222"/>
      <c r="E467" s="318"/>
      <c r="F467" s="318"/>
      <c r="G467" s="318"/>
      <c r="H467" s="318"/>
      <c r="I467" s="318"/>
      <c r="J467" s="318"/>
      <c r="K467" s="318"/>
      <c r="L467" s="318"/>
      <c r="M467" s="318"/>
      <c r="N467" s="319"/>
    </row>
    <row r="468" spans="1:14" ht="24" customHeight="1">
      <c r="A468" s="188">
        <v>23</v>
      </c>
      <c r="B468" s="230"/>
      <c r="C468" s="221"/>
      <c r="D468" s="222"/>
      <c r="E468" s="318"/>
      <c r="F468" s="318"/>
      <c r="G468" s="318"/>
      <c r="H468" s="318"/>
      <c r="I468" s="318"/>
      <c r="J468" s="318"/>
      <c r="K468" s="318"/>
      <c r="L468" s="318"/>
      <c r="M468" s="318"/>
      <c r="N468" s="319"/>
    </row>
    <row r="469" spans="1:14" ht="24" customHeight="1">
      <c r="A469" s="188">
        <v>24</v>
      </c>
      <c r="B469" s="230"/>
      <c r="C469" s="221"/>
      <c r="D469" s="222"/>
      <c r="E469" s="318"/>
      <c r="F469" s="318"/>
      <c r="G469" s="318"/>
      <c r="H469" s="318"/>
      <c r="I469" s="318"/>
      <c r="J469" s="318"/>
      <c r="K469" s="318"/>
      <c r="L469" s="318"/>
      <c r="M469" s="318"/>
      <c r="N469" s="319"/>
    </row>
    <row r="470" spans="1:14" ht="24" customHeight="1" thickBot="1">
      <c r="A470" s="188">
        <v>25</v>
      </c>
      <c r="B470" s="230"/>
      <c r="C470" s="221"/>
      <c r="D470" s="222"/>
      <c r="E470" s="318"/>
      <c r="F470" s="318"/>
      <c r="G470" s="318"/>
      <c r="H470" s="318"/>
      <c r="I470" s="318"/>
      <c r="J470" s="318"/>
      <c r="K470" s="318"/>
      <c r="L470" s="318"/>
      <c r="M470" s="318"/>
      <c r="N470" s="319"/>
    </row>
    <row r="471" spans="1:14" ht="24" customHeight="1" thickBot="1">
      <c r="A471" s="191"/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</row>
    <row r="472" spans="1:14" ht="24" customHeight="1" thickBot="1">
      <c r="A472" s="584" t="str">
        <f>VLOOKUP($A$441,$V$42:$AT$49,24)</f>
        <v>Senior Women</v>
      </c>
      <c r="B472" s="585" t="e">
        <f>VLOOKUP($A$45,$V$42:$AT$49,21)</f>
        <v>#N/A</v>
      </c>
      <c r="C472" s="585" t="e">
        <f>VLOOKUP($A$45,$V$42:$AT$49,21)</f>
        <v>#N/A</v>
      </c>
      <c r="D472" s="236"/>
      <c r="E472" s="236"/>
      <c r="F472" s="237"/>
      <c r="G472" s="336"/>
      <c r="H472" s="337"/>
      <c r="I472" s="337"/>
      <c r="J472" s="337"/>
      <c r="K472" s="337"/>
      <c r="L472" s="337"/>
      <c r="M472" s="337"/>
      <c r="N472" s="338"/>
    </row>
    <row r="473" spans="1:14" ht="24" customHeight="1" thickBot="1">
      <c r="A473" s="193" t="s">
        <v>51</v>
      </c>
      <c r="B473" s="240" t="s">
        <v>21</v>
      </c>
      <c r="C473" s="320" t="s">
        <v>22</v>
      </c>
      <c r="D473" s="320" t="s">
        <v>23</v>
      </c>
      <c r="E473" s="242" t="s">
        <v>52</v>
      </c>
      <c r="F473" s="243"/>
      <c r="G473" s="328" t="s">
        <v>212</v>
      </c>
      <c r="H473" s="339"/>
      <c r="I473" s="334"/>
      <c r="J473" s="334"/>
      <c r="K473" s="334"/>
      <c r="L473" s="339"/>
      <c r="M473" s="339"/>
      <c r="N473" s="329"/>
    </row>
    <row r="474" spans="1:14" ht="24" customHeight="1" thickBot="1">
      <c r="A474" s="194" t="s">
        <v>54</v>
      </c>
      <c r="B474" s="318"/>
      <c r="C474" s="318"/>
      <c r="D474" s="318"/>
      <c r="E474" s="313"/>
      <c r="F474" s="246"/>
      <c r="G474" s="330"/>
      <c r="H474" s="339"/>
      <c r="I474" s="334"/>
      <c r="J474" s="334"/>
      <c r="K474" s="334"/>
      <c r="L474" s="339"/>
      <c r="M474" s="339"/>
      <c r="N474" s="331"/>
    </row>
    <row r="475" spans="1:14" ht="24" customHeight="1" thickBot="1">
      <c r="A475" s="194" t="s">
        <v>57</v>
      </c>
      <c r="B475" s="318"/>
      <c r="C475" s="318"/>
      <c r="D475" s="318"/>
      <c r="E475" s="313"/>
      <c r="F475" s="246"/>
      <c r="G475" s="330"/>
      <c r="H475" s="339"/>
      <c r="I475" s="334"/>
      <c r="J475" s="334"/>
      <c r="K475" s="334"/>
      <c r="L475" s="339"/>
      <c r="M475" s="339"/>
      <c r="N475" s="331"/>
    </row>
    <row r="476" spans="1:14" ht="24" customHeight="1" thickBot="1">
      <c r="A476" s="194" t="s">
        <v>59</v>
      </c>
      <c r="B476" s="318"/>
      <c r="C476" s="318"/>
      <c r="D476" s="318"/>
      <c r="E476" s="313"/>
      <c r="F476" s="246"/>
      <c r="G476" s="330"/>
      <c r="H476" s="339"/>
      <c r="I476" s="334"/>
      <c r="J476" s="334"/>
      <c r="K476" s="334"/>
      <c r="L476" s="339"/>
      <c r="M476" s="339"/>
      <c r="N476" s="331"/>
    </row>
    <row r="477" spans="1:14" ht="24" customHeight="1" thickBot="1">
      <c r="A477" s="194" t="s">
        <v>61</v>
      </c>
      <c r="B477" s="318"/>
      <c r="C477" s="318"/>
      <c r="D477" s="318"/>
      <c r="E477" s="313"/>
      <c r="F477" s="246"/>
      <c r="G477" s="330"/>
      <c r="H477" s="339"/>
      <c r="I477" s="334"/>
      <c r="J477" s="334"/>
      <c r="K477" s="334"/>
      <c r="L477" s="339"/>
      <c r="M477" s="339"/>
      <c r="N477" s="331"/>
    </row>
    <row r="478" spans="1:14" ht="24" customHeight="1" thickBot="1">
      <c r="A478" s="194" t="s">
        <v>62</v>
      </c>
      <c r="B478" s="318"/>
      <c r="C478" s="318"/>
      <c r="D478" s="318"/>
      <c r="E478" s="313"/>
      <c r="F478" s="246"/>
      <c r="G478" s="330"/>
      <c r="H478" s="339"/>
      <c r="I478" s="334"/>
      <c r="J478" s="334"/>
      <c r="K478" s="334"/>
      <c r="L478" s="339"/>
      <c r="M478" s="339"/>
      <c r="N478" s="331"/>
    </row>
    <row r="479" spans="1:14" ht="24" customHeight="1" thickBot="1">
      <c r="A479" s="194" t="s">
        <v>63</v>
      </c>
      <c r="B479" s="318"/>
      <c r="C479" s="318"/>
      <c r="D479" s="318"/>
      <c r="E479" s="313"/>
      <c r="F479" s="246"/>
      <c r="G479" s="330"/>
      <c r="H479" s="339"/>
      <c r="I479" s="334"/>
      <c r="J479" s="334"/>
      <c r="K479" s="334"/>
      <c r="L479" s="339"/>
      <c r="M479" s="339"/>
      <c r="N479" s="331"/>
    </row>
    <row r="480" spans="1:14" ht="24" customHeight="1" thickBot="1">
      <c r="A480" s="195" t="s">
        <v>64</v>
      </c>
      <c r="B480" s="316"/>
      <c r="C480" s="316"/>
      <c r="D480" s="316"/>
      <c r="E480" s="314"/>
      <c r="F480" s="246"/>
      <c r="G480" s="332"/>
      <c r="H480" s="340"/>
      <c r="I480" s="335"/>
      <c r="J480" s="335"/>
      <c r="K480" s="335"/>
      <c r="L480" s="340"/>
      <c r="M480" s="340"/>
      <c r="N480" s="333"/>
    </row>
    <row r="481" spans="1:14" ht="24" customHeight="1">
      <c r="A481" s="69"/>
      <c r="B481" s="69"/>
      <c r="C481" s="69"/>
      <c r="D481" s="69"/>
      <c r="E481" s="69"/>
      <c r="F481" s="76"/>
      <c r="G481" s="69"/>
      <c r="H481" s="69"/>
      <c r="I481" s="69"/>
      <c r="J481" s="69"/>
      <c r="K481" s="69"/>
      <c r="L481" s="69"/>
      <c r="M481" s="69"/>
      <c r="N481" s="69"/>
    </row>
    <row r="482" spans="1:14" ht="24" customHeight="1">
      <c r="A482" s="313" t="s">
        <v>66</v>
      </c>
      <c r="B482" s="321"/>
      <c r="C482" s="313" t="s">
        <v>67</v>
      </c>
      <c r="D482" s="311"/>
      <c r="E482" s="311"/>
      <c r="F482" s="311"/>
      <c r="G482" s="311"/>
      <c r="H482" s="312"/>
      <c r="I482" s="318" t="s">
        <v>68</v>
      </c>
      <c r="J482" s="313" t="s">
        <v>69</v>
      </c>
      <c r="K482" s="321"/>
      <c r="L482" s="311"/>
      <c r="M482" s="311"/>
      <c r="N482" s="312"/>
    </row>
  </sheetData>
  <sheetProtection password="CAC7" sheet="1" selectLockedCells="1"/>
  <mergeCells count="292">
    <mergeCell ref="G179:H179"/>
    <mergeCell ref="M179:N179"/>
    <mergeCell ref="E180:F180"/>
    <mergeCell ref="G180:H180"/>
    <mergeCell ref="I180:J180"/>
    <mergeCell ref="K180:L180"/>
    <mergeCell ref="M180:M181"/>
    <mergeCell ref="N180:N181"/>
    <mergeCell ref="E181:F181"/>
    <mergeCell ref="G181:H181"/>
    <mergeCell ref="I181:J181"/>
    <mergeCell ref="K181:L181"/>
    <mergeCell ref="I445:J445"/>
    <mergeCell ref="K445:L445"/>
    <mergeCell ref="A472:C472"/>
    <mergeCell ref="G443:H443"/>
    <mergeCell ref="G311:H311"/>
    <mergeCell ref="G355:H355"/>
    <mergeCell ref="G399:H399"/>
    <mergeCell ref="I432:K432"/>
    <mergeCell ref="M443:N443"/>
    <mergeCell ref="E444:F444"/>
    <mergeCell ref="G444:H444"/>
    <mergeCell ref="I444:J444"/>
    <mergeCell ref="K444:L444"/>
    <mergeCell ref="M444:M445"/>
    <mergeCell ref="N444:N445"/>
    <mergeCell ref="E445:F445"/>
    <mergeCell ref="G445:H445"/>
    <mergeCell ref="G3:H3"/>
    <mergeCell ref="G47:H47"/>
    <mergeCell ref="G91:H91"/>
    <mergeCell ref="G135:H135"/>
    <mergeCell ref="G223:H223"/>
    <mergeCell ref="G267:H267"/>
    <mergeCell ref="G76:N76"/>
    <mergeCell ref="I77:K77"/>
    <mergeCell ref="L77:M77"/>
    <mergeCell ref="I78:K78"/>
    <mergeCell ref="L432:M432"/>
    <mergeCell ref="I436:K436"/>
    <mergeCell ref="L436:M436"/>
    <mergeCell ref="I433:K433"/>
    <mergeCell ref="L433:M433"/>
    <mergeCell ref="I434:K434"/>
    <mergeCell ref="L434:M434"/>
    <mergeCell ref="I435:K435"/>
    <mergeCell ref="L435:M435"/>
    <mergeCell ref="A428:C428"/>
    <mergeCell ref="G428:N428"/>
    <mergeCell ref="I429:K429"/>
    <mergeCell ref="L429:M429"/>
    <mergeCell ref="I430:K430"/>
    <mergeCell ref="L430:M430"/>
    <mergeCell ref="E400:F400"/>
    <mergeCell ref="G400:H400"/>
    <mergeCell ref="I400:J400"/>
    <mergeCell ref="K400:L400"/>
    <mergeCell ref="M400:M401"/>
    <mergeCell ref="N400:N401"/>
    <mergeCell ref="E401:F401"/>
    <mergeCell ref="K401:L401"/>
    <mergeCell ref="G401:H401"/>
    <mergeCell ref="I401:J401"/>
    <mergeCell ref="I391:K391"/>
    <mergeCell ref="L391:M391"/>
    <mergeCell ref="I392:K392"/>
    <mergeCell ref="L392:M392"/>
    <mergeCell ref="I431:K431"/>
    <mergeCell ref="L431:M431"/>
    <mergeCell ref="M399:N399"/>
    <mergeCell ref="I388:K388"/>
    <mergeCell ref="L388:M388"/>
    <mergeCell ref="I389:K389"/>
    <mergeCell ref="L389:M389"/>
    <mergeCell ref="I390:K390"/>
    <mergeCell ref="L390:M390"/>
    <mergeCell ref="I385:K385"/>
    <mergeCell ref="L385:M385"/>
    <mergeCell ref="I386:K386"/>
    <mergeCell ref="L386:M386"/>
    <mergeCell ref="I387:K387"/>
    <mergeCell ref="L387:M387"/>
    <mergeCell ref="N356:N357"/>
    <mergeCell ref="E357:F357"/>
    <mergeCell ref="G357:H357"/>
    <mergeCell ref="I357:J357"/>
    <mergeCell ref="K357:L357"/>
    <mergeCell ref="A384:C384"/>
    <mergeCell ref="G384:N384"/>
    <mergeCell ref="K312:L312"/>
    <mergeCell ref="M312:M313"/>
    <mergeCell ref="N312:N313"/>
    <mergeCell ref="E313:F313"/>
    <mergeCell ref="M355:N355"/>
    <mergeCell ref="E356:F356"/>
    <mergeCell ref="G356:H356"/>
    <mergeCell ref="I356:J356"/>
    <mergeCell ref="K356:L356"/>
    <mergeCell ref="M356:M357"/>
    <mergeCell ref="I304:K304"/>
    <mergeCell ref="L304:M304"/>
    <mergeCell ref="I303:K303"/>
    <mergeCell ref="L303:M303"/>
    <mergeCell ref="K313:L313"/>
    <mergeCell ref="A340:C340"/>
    <mergeCell ref="M311:N311"/>
    <mergeCell ref="E312:F312"/>
    <mergeCell ref="G312:H312"/>
    <mergeCell ref="I312:J312"/>
    <mergeCell ref="I257:K257"/>
    <mergeCell ref="L257:M257"/>
    <mergeCell ref="I258:K258"/>
    <mergeCell ref="L258:M258"/>
    <mergeCell ref="G313:H313"/>
    <mergeCell ref="I313:J313"/>
    <mergeCell ref="I259:K259"/>
    <mergeCell ref="L259:M259"/>
    <mergeCell ref="I260:K260"/>
    <mergeCell ref="L260:M260"/>
    <mergeCell ref="I254:K254"/>
    <mergeCell ref="L254:M254"/>
    <mergeCell ref="I255:K255"/>
    <mergeCell ref="L255:M255"/>
    <mergeCell ref="I256:K256"/>
    <mergeCell ref="L256:M256"/>
    <mergeCell ref="G225:H225"/>
    <mergeCell ref="I225:J225"/>
    <mergeCell ref="K225:L225"/>
    <mergeCell ref="G252:N252"/>
    <mergeCell ref="I253:K253"/>
    <mergeCell ref="L253:M253"/>
    <mergeCell ref="I172:K172"/>
    <mergeCell ref="L172:M172"/>
    <mergeCell ref="M223:N223"/>
    <mergeCell ref="E224:F224"/>
    <mergeCell ref="G224:H224"/>
    <mergeCell ref="I224:J224"/>
    <mergeCell ref="K224:L224"/>
    <mergeCell ref="M224:M225"/>
    <mergeCell ref="N224:N225"/>
    <mergeCell ref="E225:F225"/>
    <mergeCell ref="I169:K169"/>
    <mergeCell ref="L169:M169"/>
    <mergeCell ref="I170:K170"/>
    <mergeCell ref="L170:M170"/>
    <mergeCell ref="I171:K171"/>
    <mergeCell ref="L171:M171"/>
    <mergeCell ref="I166:K166"/>
    <mergeCell ref="L166:M166"/>
    <mergeCell ref="I167:K167"/>
    <mergeCell ref="L167:M167"/>
    <mergeCell ref="I168:K168"/>
    <mergeCell ref="L168:M168"/>
    <mergeCell ref="E137:F137"/>
    <mergeCell ref="G137:H137"/>
    <mergeCell ref="I137:J137"/>
    <mergeCell ref="K137:L137"/>
    <mergeCell ref="G164:N164"/>
    <mergeCell ref="I165:K165"/>
    <mergeCell ref="L165:M165"/>
    <mergeCell ref="I128:K128"/>
    <mergeCell ref="L128:M128"/>
    <mergeCell ref="I136:J136"/>
    <mergeCell ref="K136:L136"/>
    <mergeCell ref="M136:M137"/>
    <mergeCell ref="N136:N137"/>
    <mergeCell ref="M135:N135"/>
    <mergeCell ref="I126:K126"/>
    <mergeCell ref="L126:M126"/>
    <mergeCell ref="I127:K127"/>
    <mergeCell ref="L127:M127"/>
    <mergeCell ref="L122:M122"/>
    <mergeCell ref="I123:K123"/>
    <mergeCell ref="L123:M123"/>
    <mergeCell ref="I124:K124"/>
    <mergeCell ref="L124:M124"/>
    <mergeCell ref="I125:K125"/>
    <mergeCell ref="L125:M125"/>
    <mergeCell ref="M92:M93"/>
    <mergeCell ref="N92:N93"/>
    <mergeCell ref="E93:F93"/>
    <mergeCell ref="G93:H93"/>
    <mergeCell ref="I93:J93"/>
    <mergeCell ref="K93:L93"/>
    <mergeCell ref="G120:N120"/>
    <mergeCell ref="I121:K121"/>
    <mergeCell ref="L121:M121"/>
    <mergeCell ref="L78:M78"/>
    <mergeCell ref="I79:K79"/>
    <mergeCell ref="L79:M79"/>
    <mergeCell ref="I80:K80"/>
    <mergeCell ref="I302:K302"/>
    <mergeCell ref="L302:M302"/>
    <mergeCell ref="I299:K299"/>
    <mergeCell ref="L299:M299"/>
    <mergeCell ref="I300:K300"/>
    <mergeCell ref="L300:M300"/>
    <mergeCell ref="I301:K301"/>
    <mergeCell ref="L301:M301"/>
    <mergeCell ref="K269:L269"/>
    <mergeCell ref="A296:C296"/>
    <mergeCell ref="G296:N296"/>
    <mergeCell ref="I297:K297"/>
    <mergeCell ref="L297:M297"/>
    <mergeCell ref="I298:K298"/>
    <mergeCell ref="L298:M298"/>
    <mergeCell ref="M267:N267"/>
    <mergeCell ref="E268:F268"/>
    <mergeCell ref="G268:H268"/>
    <mergeCell ref="I268:J268"/>
    <mergeCell ref="K268:L268"/>
    <mergeCell ref="M268:M269"/>
    <mergeCell ref="N268:N269"/>
    <mergeCell ref="E269:F269"/>
    <mergeCell ref="G269:H269"/>
    <mergeCell ref="I269:J269"/>
    <mergeCell ref="M3:N3"/>
    <mergeCell ref="E4:F4"/>
    <mergeCell ref="G4:H4"/>
    <mergeCell ref="I4:J4"/>
    <mergeCell ref="K4:L4"/>
    <mergeCell ref="M4:M5"/>
    <mergeCell ref="N4:N5"/>
    <mergeCell ref="E5:F5"/>
    <mergeCell ref="G5:H5"/>
    <mergeCell ref="I5:J5"/>
    <mergeCell ref="K5:L5"/>
    <mergeCell ref="G32:N32"/>
    <mergeCell ref="I33:K33"/>
    <mergeCell ref="L33:M33"/>
    <mergeCell ref="I34:K34"/>
    <mergeCell ref="L34:M34"/>
    <mergeCell ref="I35:K35"/>
    <mergeCell ref="L35:M35"/>
    <mergeCell ref="I36:K36"/>
    <mergeCell ref="L36:M36"/>
    <mergeCell ref="I37:K37"/>
    <mergeCell ref="L37:M37"/>
    <mergeCell ref="I38:K38"/>
    <mergeCell ref="L38:M38"/>
    <mergeCell ref="I39:K39"/>
    <mergeCell ref="L39:M39"/>
    <mergeCell ref="I40:K40"/>
    <mergeCell ref="L40:M40"/>
    <mergeCell ref="M47:N47"/>
    <mergeCell ref="E48:F48"/>
    <mergeCell ref="G48:H48"/>
    <mergeCell ref="I48:J48"/>
    <mergeCell ref="K48:L48"/>
    <mergeCell ref="M48:M49"/>
    <mergeCell ref="N48:N49"/>
    <mergeCell ref="E49:F49"/>
    <mergeCell ref="G49:H49"/>
    <mergeCell ref="I49:J49"/>
    <mergeCell ref="K49:L49"/>
    <mergeCell ref="I81:K81"/>
    <mergeCell ref="L81:M81"/>
    <mergeCell ref="L80:M80"/>
    <mergeCell ref="E136:F136"/>
    <mergeCell ref="G136:H136"/>
    <mergeCell ref="E92:F92"/>
    <mergeCell ref="G92:H92"/>
    <mergeCell ref="I92:J92"/>
    <mergeCell ref="K92:L92"/>
    <mergeCell ref="I122:K122"/>
    <mergeCell ref="V2:AL2"/>
    <mergeCell ref="V3:AL3"/>
    <mergeCell ref="I84:K84"/>
    <mergeCell ref="L84:M84"/>
    <mergeCell ref="M91:N91"/>
    <mergeCell ref="I82:K82"/>
    <mergeCell ref="L82:M82"/>
    <mergeCell ref="I83:K83"/>
    <mergeCell ref="L83:M83"/>
    <mergeCell ref="G208:N208"/>
    <mergeCell ref="I209:K209"/>
    <mergeCell ref="L209:M209"/>
    <mergeCell ref="I210:K210"/>
    <mergeCell ref="L210:M210"/>
    <mergeCell ref="I211:K211"/>
    <mergeCell ref="L211:M211"/>
    <mergeCell ref="I215:K215"/>
    <mergeCell ref="L215:M215"/>
    <mergeCell ref="I216:K216"/>
    <mergeCell ref="L216:M216"/>
    <mergeCell ref="I212:K212"/>
    <mergeCell ref="L212:M212"/>
    <mergeCell ref="I213:K213"/>
    <mergeCell ref="L213:M213"/>
    <mergeCell ref="I214:K214"/>
    <mergeCell ref="L214:M214"/>
  </mergeCells>
  <printOptions horizontalCentered="1" verticalCentered="1"/>
  <pageMargins left="0.2362204724409449" right="0.2362204724409449" top="0.5511811023622047" bottom="0.5511811023622047" header="0.11811023622047245" footer="0.11811023622047245"/>
  <pageSetup fitToHeight="0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38"/>
  <sheetViews>
    <sheetView zoomScalePageLayoutView="0" workbookViewId="0" topLeftCell="A1">
      <selection activeCell="L34" sqref="L34:O34"/>
    </sheetView>
  </sheetViews>
  <sheetFormatPr defaultColWidth="9.140625" defaultRowHeight="15"/>
  <cols>
    <col min="1" max="1" width="5.57421875" style="69" customWidth="1"/>
    <col min="2" max="2" width="7.140625" style="69" customWidth="1"/>
    <col min="3" max="3" width="25.7109375" style="69" customWidth="1"/>
    <col min="4" max="4" width="17.8515625" style="69" customWidth="1"/>
    <col min="5" max="17" width="7.7109375" style="69" customWidth="1"/>
    <col min="18" max="21" width="4.7109375" style="69" customWidth="1"/>
    <col min="26" max="26" width="14.140625" style="0" customWidth="1"/>
    <col min="27" max="27" width="12.7109375" style="0" customWidth="1"/>
    <col min="31" max="31" width="9.140625" style="363" customWidth="1"/>
    <col min="39" max="39" width="9.140625" style="363" customWidth="1"/>
    <col min="40" max="46" width="12.7109375" style="0" customWidth="1"/>
    <col min="47" max="47" width="12.7109375" style="363" customWidth="1"/>
    <col min="48" max="48" width="12.7109375" style="0" customWidth="1"/>
    <col min="49" max="49" width="12.7109375" style="3" customWidth="1"/>
  </cols>
  <sheetData>
    <row r="1" spans="1:15" ht="15">
      <c r="A1" s="564" t="s">
        <v>191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</row>
    <row r="2" spans="1:15" ht="15">
      <c r="A2" s="564" t="s">
        <v>304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</row>
    <row r="3" spans="1:21" ht="15">
      <c r="A3" s="255">
        <v>36</v>
      </c>
      <c r="B3" s="255"/>
      <c r="C3" s="255"/>
      <c r="D3" s="256"/>
      <c r="E3" s="267"/>
      <c r="F3" s="255"/>
      <c r="G3" s="255"/>
      <c r="H3" s="255"/>
      <c r="I3" s="255"/>
      <c r="J3" s="255"/>
      <c r="K3" s="257"/>
      <c r="L3" s="257"/>
      <c r="M3" s="257"/>
      <c r="N3" s="257"/>
      <c r="O3" s="76"/>
      <c r="P3" s="76"/>
      <c r="Q3" s="76"/>
      <c r="R3" s="76"/>
      <c r="S3" s="76"/>
      <c r="T3" s="76"/>
      <c r="U3" s="258"/>
    </row>
    <row r="4" spans="1:21" ht="15">
      <c r="A4" s="184" t="s">
        <v>84</v>
      </c>
      <c r="B4" s="201"/>
      <c r="C4" s="202"/>
      <c r="D4" s="203" t="s">
        <v>1</v>
      </c>
      <c r="E4" s="204" t="str">
        <f>VLOOKUP($A$3,$Y$5:$BB$13,4)</f>
        <v>####</v>
      </c>
      <c r="F4" s="205"/>
      <c r="G4" s="206" t="s">
        <v>2</v>
      </c>
      <c r="H4" s="201" t="str">
        <f>Teamsetup!$B$19</f>
        <v>-</v>
      </c>
      <c r="I4" s="201"/>
      <c r="J4" s="202"/>
      <c r="K4" s="207" t="s">
        <v>3</v>
      </c>
      <c r="L4" s="208"/>
      <c r="M4" s="208"/>
      <c r="N4" s="209"/>
      <c r="O4" s="223"/>
      <c r="P4" s="223"/>
      <c r="Q4" s="223"/>
      <c r="R4" s="223"/>
      <c r="S4" s="223"/>
      <c r="T4" s="223"/>
      <c r="U4" s="245"/>
    </row>
    <row r="5" spans="1:54" ht="16.5" thickBot="1">
      <c r="A5" s="185" t="s">
        <v>4</v>
      </c>
      <c r="B5" s="210"/>
      <c r="C5" s="211" t="str">
        <f>VLOOKUP($A$3,$Y$5:$BB$13,2)</f>
        <v>Highjump</v>
      </c>
      <c r="D5" s="212" t="str">
        <f>VLOOKUP($A$3,$Y$5:$BB$13,24)</f>
        <v>Under 17 men</v>
      </c>
      <c r="E5" s="205"/>
      <c r="F5" s="205" t="s">
        <v>5</v>
      </c>
      <c r="G5" s="565" t="str">
        <f>Teamsetup!$D$19</f>
        <v>-</v>
      </c>
      <c r="H5" s="566"/>
      <c r="I5" s="205"/>
      <c r="J5" s="213"/>
      <c r="K5" s="214"/>
      <c r="L5" s="215"/>
      <c r="M5" s="268"/>
      <c r="N5" s="620" t="s">
        <v>6</v>
      </c>
      <c r="O5" s="620"/>
      <c r="P5" s="555"/>
      <c r="Q5" s="621" t="str">
        <f>IF(Teamsetup!$C$13=6,VLOOKUP($A$3,$Y$4:$BB$41,6),IF(Teamsetup!$C$13&lt;&gt;6,VLOOKUP($A$3,$Y$4:$BB$41,7)))</f>
        <v>- &amp; -</v>
      </c>
      <c r="R5" s="622" t="e">
        <f>IF($Q$6=6,VLOOKUP($A$1,$V$4:$AR$41,6),IF($Q$6&lt;&gt;6,VLOOKUP($A$1,$V$4:$AR$41,7)))</f>
        <v>#N/A</v>
      </c>
      <c r="S5" s="622"/>
      <c r="T5" s="622"/>
      <c r="U5" s="270"/>
      <c r="Y5" s="19">
        <v>36</v>
      </c>
      <c r="Z5" s="1" t="s">
        <v>85</v>
      </c>
      <c r="AA5" s="36" t="s">
        <v>86</v>
      </c>
      <c r="AB5" s="2" t="str">
        <f>IF($AA$5='Match specific timetable 6 Club'!$F$40,'Match specific timetable 6 Club'!$D$40,"####")</f>
        <v>####</v>
      </c>
      <c r="AC5" s="1" t="s">
        <v>87</v>
      </c>
      <c r="AD5" s="3" t="str">
        <f>'Match specific timetable 6 Club'!H40</f>
        <v>-</v>
      </c>
      <c r="AE5" s="3" t="str">
        <f>'Match specific TT 7 &amp; 8 club'!H40</f>
        <v>- &amp; -</v>
      </c>
      <c r="AF5" s="1" t="str">
        <f>Teamsetup!$D$8</f>
        <v>-</v>
      </c>
      <c r="AG5" s="1" t="str">
        <f>Teamsetup!$D$7</f>
        <v>-</v>
      </c>
      <c r="AH5" s="1" t="str">
        <f>Teamsetup!$D$6</f>
        <v>-</v>
      </c>
      <c r="AI5" s="1" t="str">
        <f>Teamsetup!$D$5</f>
        <v>-</v>
      </c>
      <c r="AJ5" s="1" t="str">
        <f>Teamsetup!$D$4</f>
        <v>-</v>
      </c>
      <c r="AK5" s="1" t="str">
        <f>Teamsetup!$D$3</f>
        <v>-</v>
      </c>
      <c r="AL5" s="1" t="str">
        <f>Teamsetup!$D$9</f>
        <v>-</v>
      </c>
      <c r="AM5" s="1" t="str">
        <f>Teamsetup!$D$10</f>
        <v>-</v>
      </c>
      <c r="AN5" s="1" t="str">
        <f>Teamsetup!$C$8</f>
        <v>-</v>
      </c>
      <c r="AO5" s="1" t="str">
        <f>Teamsetup!$C$7</f>
        <v>-</v>
      </c>
      <c r="AP5" s="1" t="str">
        <f>Teamsetup!$C$6</f>
        <v>-</v>
      </c>
      <c r="AQ5" s="1" t="str">
        <f>Teamsetup!$C$5</f>
        <v>-</v>
      </c>
      <c r="AR5" s="1" t="str">
        <f>Teamsetup!$C$4</f>
        <v>-</v>
      </c>
      <c r="AS5" s="2" t="str">
        <f>Teamsetup!$C$3</f>
        <v>-</v>
      </c>
      <c r="AT5" s="1" t="str">
        <f>Teamsetup!$C$9</f>
        <v>-</v>
      </c>
      <c r="AU5" s="1" t="str">
        <f>Teamsetup!$C$10</f>
        <v>-</v>
      </c>
      <c r="AV5" t="s">
        <v>88</v>
      </c>
      <c r="AW5" s="3">
        <v>1.25</v>
      </c>
      <c r="AX5" s="3">
        <v>1.35</v>
      </c>
      <c r="AY5" s="3">
        <v>1.45</v>
      </c>
      <c r="AZ5" s="3">
        <v>1.55</v>
      </c>
      <c r="BA5" s="3">
        <v>1.6</v>
      </c>
      <c r="BB5" t="s">
        <v>20</v>
      </c>
    </row>
    <row r="6" spans="1:54" ht="33.75">
      <c r="A6" s="186"/>
      <c r="B6" s="216"/>
      <c r="C6" s="356" t="s">
        <v>222</v>
      </c>
      <c r="D6" s="265"/>
      <c r="E6" s="614" t="s">
        <v>221</v>
      </c>
      <c r="F6" s="616">
        <f>VLOOKUP($A$3,$Y$5:$BB$13,25)</f>
        <v>1.25</v>
      </c>
      <c r="G6" s="616">
        <f>VLOOKUP($A$3,$Y$5:$BB$13,26)</f>
        <v>1.35</v>
      </c>
      <c r="H6" s="616">
        <f>VLOOKUP($A$3,$Y$5:$BB$13,27)</f>
        <v>1.45</v>
      </c>
      <c r="I6" s="616">
        <f>VLOOKUP($A$3,$Y$5:$BB$13,28)</f>
        <v>1.55</v>
      </c>
      <c r="J6" s="616">
        <f>VLOOKUP($A$3,$Y$5:$BB$13,29)</f>
        <v>1.6</v>
      </c>
      <c r="K6" s="610"/>
      <c r="L6" s="610"/>
      <c r="M6" s="560"/>
      <c r="N6" s="612"/>
      <c r="O6" s="608"/>
      <c r="P6" s="608"/>
      <c r="Q6" s="271" t="s">
        <v>89</v>
      </c>
      <c r="R6" s="597" t="s">
        <v>90</v>
      </c>
      <c r="S6" s="599" t="s">
        <v>91</v>
      </c>
      <c r="T6" s="601" t="s">
        <v>92</v>
      </c>
      <c r="U6" s="602"/>
      <c r="Y6" s="19">
        <v>37</v>
      </c>
      <c r="Z6" s="1" t="s">
        <v>85</v>
      </c>
      <c r="AA6" s="36" t="s">
        <v>86</v>
      </c>
      <c r="AB6" s="2" t="str">
        <f>IF($AA$6='Match specific timetable 6 Club'!$F$40,'Match specific timetable 6 Club'!$D$40,"####")</f>
        <v>####</v>
      </c>
      <c r="AC6" s="1" t="s">
        <v>20</v>
      </c>
      <c r="AD6" s="3" t="str">
        <f>'Match specific timetable 6 Club'!H40</f>
        <v>-</v>
      </c>
      <c r="AE6" s="3" t="str">
        <f>'Match specific TT 7 &amp; 8 club'!H40</f>
        <v>- &amp; -</v>
      </c>
      <c r="AF6" s="1" t="str">
        <f>Teamsetup!$D$8</f>
        <v>-</v>
      </c>
      <c r="AG6" s="1" t="str">
        <f>Teamsetup!$D$7</f>
        <v>-</v>
      </c>
      <c r="AH6" s="1" t="str">
        <f>Teamsetup!$D$6</f>
        <v>-</v>
      </c>
      <c r="AI6" s="1" t="str">
        <f>Teamsetup!$D$5</f>
        <v>-</v>
      </c>
      <c r="AJ6" s="1" t="str">
        <f>Teamsetup!$D$4</f>
        <v>-</v>
      </c>
      <c r="AK6" s="1" t="str">
        <f>Teamsetup!$D$3</f>
        <v>-</v>
      </c>
      <c r="AL6" s="1" t="str">
        <f>Teamsetup!$D$9</f>
        <v>-</v>
      </c>
      <c r="AM6" s="1" t="str">
        <f>Teamsetup!$D$10</f>
        <v>-</v>
      </c>
      <c r="AN6" s="1" t="str">
        <f>Teamsetup!$C$8</f>
        <v>-</v>
      </c>
      <c r="AO6" s="1" t="str">
        <f>Teamsetup!$C$7</f>
        <v>-</v>
      </c>
      <c r="AP6" s="1" t="str">
        <f>Teamsetup!$C$6</f>
        <v>-</v>
      </c>
      <c r="AQ6" s="1" t="str">
        <f>Teamsetup!$C$5</f>
        <v>-</v>
      </c>
      <c r="AR6" s="1" t="str">
        <f>Teamsetup!$C$4</f>
        <v>-</v>
      </c>
      <c r="AS6" s="2" t="str">
        <f>Teamsetup!$C$3</f>
        <v>-</v>
      </c>
      <c r="AT6" s="1" t="str">
        <f>Teamsetup!$C$9</f>
        <v>-</v>
      </c>
      <c r="AU6" s="1" t="str">
        <f>Teamsetup!$C$10</f>
        <v>-</v>
      </c>
      <c r="AV6" t="s">
        <v>77</v>
      </c>
      <c r="AW6" s="3">
        <v>1.25</v>
      </c>
      <c r="AX6" s="3">
        <v>1.35</v>
      </c>
      <c r="AY6" s="3">
        <v>1.45</v>
      </c>
      <c r="AZ6" s="3">
        <v>1.55</v>
      </c>
      <c r="BA6" s="3">
        <v>1.65</v>
      </c>
      <c r="BB6" s="3">
        <v>1.7</v>
      </c>
    </row>
    <row r="7" spans="1:54" ht="15">
      <c r="A7" s="187"/>
      <c r="B7" s="219" t="s">
        <v>21</v>
      </c>
      <c r="C7" s="220" t="s">
        <v>22</v>
      </c>
      <c r="D7" s="220" t="s">
        <v>23</v>
      </c>
      <c r="E7" s="615"/>
      <c r="F7" s="617" t="e">
        <f>VLOOKUP($A$91,$V$92:$BA$98,21)</f>
        <v>#N/A</v>
      </c>
      <c r="G7" s="617" t="e">
        <f>VLOOKUP($A$91,$V$92:$BA$98,21)</f>
        <v>#N/A</v>
      </c>
      <c r="H7" s="617" t="e">
        <f>VLOOKUP($A$91,$V$92:$BA$98,21)</f>
        <v>#N/A</v>
      </c>
      <c r="I7" s="617" t="e">
        <f>VLOOKUP($A$91,$V$92:$BA$98,21)</f>
        <v>#N/A</v>
      </c>
      <c r="J7" s="617" t="e">
        <f>VLOOKUP($A$91,$V$92:$BA$98,21)</f>
        <v>#N/A</v>
      </c>
      <c r="K7" s="611"/>
      <c r="L7" s="611"/>
      <c r="M7" s="561"/>
      <c r="N7" s="613"/>
      <c r="O7" s="590"/>
      <c r="P7" s="590"/>
      <c r="Q7" s="272" t="s">
        <v>94</v>
      </c>
      <c r="R7" s="598"/>
      <c r="S7" s="600"/>
      <c r="T7" s="273" t="s">
        <v>95</v>
      </c>
      <c r="U7" s="245" t="s">
        <v>96</v>
      </c>
      <c r="Y7" s="19">
        <v>38</v>
      </c>
      <c r="Z7" s="1" t="s">
        <v>85</v>
      </c>
      <c r="AA7" s="36" t="s">
        <v>93</v>
      </c>
      <c r="AB7" s="2">
        <f>IF($AA$7='Match specific timetable 6 Club'!$F$29,'Match specific timetable 6 Club'!$D$29,"####")</f>
        <v>13.35</v>
      </c>
      <c r="AC7" s="1" t="s">
        <v>20</v>
      </c>
      <c r="AD7" s="3" t="str">
        <f>'Match specific timetable 6 Club'!H29</f>
        <v>-</v>
      </c>
      <c r="AE7" s="3" t="str">
        <f>'Match specific TT 7 &amp; 8 club'!H29</f>
        <v>-</v>
      </c>
      <c r="AF7" s="1" t="str">
        <f>Teamsetup!$D$8</f>
        <v>-</v>
      </c>
      <c r="AG7" s="1" t="str">
        <f>Teamsetup!$D$7</f>
        <v>-</v>
      </c>
      <c r="AH7" s="1" t="str">
        <f>Teamsetup!$D$6</f>
        <v>-</v>
      </c>
      <c r="AI7" s="1" t="str">
        <f>Teamsetup!$D$5</f>
        <v>-</v>
      </c>
      <c r="AJ7" s="1" t="str">
        <f>Teamsetup!$D$4</f>
        <v>-</v>
      </c>
      <c r="AK7" s="1" t="str">
        <f>Teamsetup!$D$3</f>
        <v>-</v>
      </c>
      <c r="AL7" s="1" t="str">
        <f>Teamsetup!$D$9</f>
        <v>-</v>
      </c>
      <c r="AM7" s="1" t="str">
        <f>Teamsetup!$D$10</f>
        <v>-</v>
      </c>
      <c r="AN7" s="1" t="str">
        <f>Teamsetup!$C$8</f>
        <v>-</v>
      </c>
      <c r="AO7" s="1" t="str">
        <f>Teamsetup!$C$7</f>
        <v>-</v>
      </c>
      <c r="AP7" s="1" t="str">
        <f>Teamsetup!$C$6</f>
        <v>-</v>
      </c>
      <c r="AQ7" s="1" t="str">
        <f>Teamsetup!$C$5</f>
        <v>-</v>
      </c>
      <c r="AR7" s="1" t="str">
        <f>Teamsetup!$C$4</f>
        <v>-</v>
      </c>
      <c r="AS7" s="2" t="str">
        <f>Teamsetup!$C$3</f>
        <v>-</v>
      </c>
      <c r="AT7" s="1" t="str">
        <f>Teamsetup!$C$9</f>
        <v>-</v>
      </c>
      <c r="AU7" s="1" t="str">
        <f>Teamsetup!$C$10</f>
        <v>-</v>
      </c>
      <c r="AV7" t="s">
        <v>72</v>
      </c>
      <c r="AW7" s="3">
        <v>1</v>
      </c>
      <c r="AX7" s="3">
        <v>1.1</v>
      </c>
      <c r="AY7" s="3">
        <v>1.2</v>
      </c>
      <c r="AZ7" s="3">
        <v>1.25</v>
      </c>
      <c r="BA7" s="3" t="s">
        <v>20</v>
      </c>
      <c r="BB7" t="s">
        <v>20</v>
      </c>
    </row>
    <row r="8" spans="1:54" ht="15">
      <c r="A8" s="188">
        <v>1</v>
      </c>
      <c r="B8" s="205" t="str">
        <f>VLOOKUP($A$3,$Y$5:$BB$13,8)</f>
        <v>-</v>
      </c>
      <c r="C8" s="221"/>
      <c r="D8" s="222" t="str">
        <f>VLOOKUP($A$3,$Y$5:$BB$13,16)</f>
        <v>-</v>
      </c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45"/>
      <c r="Y8" s="68">
        <v>39</v>
      </c>
      <c r="Z8" s="1" t="s">
        <v>85</v>
      </c>
      <c r="AA8" s="36" t="s">
        <v>93</v>
      </c>
      <c r="AB8" s="2">
        <f>IF($AA$8='Match specific timetable 6 Club'!$F$29,'Match specific timetable 6 Club'!$D$29,"####")</f>
        <v>13.35</v>
      </c>
      <c r="AC8" s="1" t="s">
        <v>20</v>
      </c>
      <c r="AD8" s="3" t="str">
        <f>'Match specific timetable 6 Club'!H29</f>
        <v>-</v>
      </c>
      <c r="AE8" s="3" t="str">
        <f>'Match specific TT 7 &amp; 8 club'!H29</f>
        <v>-</v>
      </c>
      <c r="AF8" s="1" t="str">
        <f>Teamsetup!$D$8</f>
        <v>-</v>
      </c>
      <c r="AG8" s="1" t="str">
        <f>Teamsetup!$D$7</f>
        <v>-</v>
      </c>
      <c r="AH8" s="1" t="str">
        <f>Teamsetup!$D$6</f>
        <v>-</v>
      </c>
      <c r="AI8" s="1" t="str">
        <f>Teamsetup!$D$5</f>
        <v>-</v>
      </c>
      <c r="AJ8" s="1" t="str">
        <f>Teamsetup!$D$4</f>
        <v>-</v>
      </c>
      <c r="AK8" s="1" t="str">
        <f>Teamsetup!$D$3</f>
        <v>-</v>
      </c>
      <c r="AL8" s="1" t="str">
        <f>Teamsetup!$D$9</f>
        <v>-</v>
      </c>
      <c r="AM8" s="1" t="str">
        <f>Teamsetup!$D$10</f>
        <v>-</v>
      </c>
      <c r="AN8" s="1" t="str">
        <f>Teamsetup!$C$8</f>
        <v>-</v>
      </c>
      <c r="AO8" s="1" t="str">
        <f>Teamsetup!$C$7</f>
        <v>-</v>
      </c>
      <c r="AP8" s="1" t="str">
        <f>Teamsetup!$C$6</f>
        <v>-</v>
      </c>
      <c r="AQ8" s="1" t="str">
        <f>Teamsetup!$C$5</f>
        <v>-</v>
      </c>
      <c r="AR8" s="1" t="str">
        <f>Teamsetup!$C$4</f>
        <v>-</v>
      </c>
      <c r="AS8" s="2" t="str">
        <f>Teamsetup!$C$3</f>
        <v>-</v>
      </c>
      <c r="AT8" s="1" t="str">
        <f>Teamsetup!$C$9</f>
        <v>-</v>
      </c>
      <c r="AU8" s="1" t="str">
        <f>Teamsetup!$C$10</f>
        <v>-</v>
      </c>
      <c r="AV8" t="s">
        <v>81</v>
      </c>
      <c r="AW8" s="3">
        <v>1.2</v>
      </c>
      <c r="AX8" s="3">
        <v>1.3</v>
      </c>
      <c r="AY8" s="3">
        <v>1.4</v>
      </c>
      <c r="AZ8" s="3">
        <v>1.5</v>
      </c>
      <c r="BA8" s="3">
        <v>1.55</v>
      </c>
      <c r="BB8" t="s">
        <v>20</v>
      </c>
    </row>
    <row r="9" spans="1:54" ht="15">
      <c r="A9" s="188">
        <v>2</v>
      </c>
      <c r="B9" s="205" t="str">
        <f>VLOOKUP($A$3,$Y$5:$BB$13,9)</f>
        <v>-</v>
      </c>
      <c r="C9" s="221"/>
      <c r="D9" s="205" t="str">
        <f>VLOOKUP($A$3,$Y$5:$BB$13,17)</f>
        <v>-</v>
      </c>
      <c r="E9" s="223"/>
      <c r="F9" s="274"/>
      <c r="G9" s="274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45"/>
      <c r="Y9" s="68">
        <v>40</v>
      </c>
      <c r="Z9" s="1" t="s">
        <v>85</v>
      </c>
      <c r="AA9" s="36" t="s">
        <v>314</v>
      </c>
      <c r="AB9" s="2">
        <f>IF($AA$9='Match specific timetable 6 Club'!$F$16,'Match specific timetable 6 Club'!$D$16,"####")</f>
        <v>12.25</v>
      </c>
      <c r="AC9" s="1" t="s">
        <v>20</v>
      </c>
      <c r="AD9" s="3" t="str">
        <f>'Match specific timetable 6 Club'!H16</f>
        <v>-</v>
      </c>
      <c r="AE9" s="3" t="str">
        <f>'Match specific TT 7 &amp; 8 club'!H16</f>
        <v>-</v>
      </c>
      <c r="AF9" s="1" t="str">
        <f>Teamsetup!$D$8</f>
        <v>-</v>
      </c>
      <c r="AG9" s="1" t="str">
        <f>Teamsetup!$D$7</f>
        <v>-</v>
      </c>
      <c r="AH9" s="1" t="str">
        <f>Teamsetup!$D$6</f>
        <v>-</v>
      </c>
      <c r="AI9" s="1" t="str">
        <f>Teamsetup!$D$5</f>
        <v>-</v>
      </c>
      <c r="AJ9" s="1" t="str">
        <f>Teamsetup!$D$4</f>
        <v>-</v>
      </c>
      <c r="AK9" s="1" t="str">
        <f>Teamsetup!$D$3</f>
        <v>-</v>
      </c>
      <c r="AL9" s="1" t="str">
        <f>Teamsetup!$D$9</f>
        <v>-</v>
      </c>
      <c r="AM9" s="1" t="str">
        <f>Teamsetup!$D$10</f>
        <v>-</v>
      </c>
      <c r="AN9" s="1" t="str">
        <f>Teamsetup!$C$8</f>
        <v>-</v>
      </c>
      <c r="AO9" s="1" t="str">
        <f>Teamsetup!$C$7</f>
        <v>-</v>
      </c>
      <c r="AP9" s="1" t="str">
        <f>Teamsetup!$C$6</f>
        <v>-</v>
      </c>
      <c r="AQ9" s="1" t="str">
        <f>Teamsetup!$C$5</f>
        <v>-</v>
      </c>
      <c r="AR9" s="1" t="str">
        <f>Teamsetup!$C$4</f>
        <v>-</v>
      </c>
      <c r="AS9" s="2" t="str">
        <f>Teamsetup!$C$3</f>
        <v>-</v>
      </c>
      <c r="AT9" s="1" t="str">
        <f>Teamsetup!$C$9</f>
        <v>-</v>
      </c>
      <c r="AU9" s="1" t="str">
        <f>Teamsetup!$C$10</f>
        <v>-</v>
      </c>
      <c r="AV9" t="s">
        <v>38</v>
      </c>
      <c r="AW9" s="3">
        <v>1.1</v>
      </c>
      <c r="AX9" s="3">
        <v>1.2</v>
      </c>
      <c r="AY9" s="3">
        <v>1.3</v>
      </c>
      <c r="AZ9" s="3">
        <v>1.35</v>
      </c>
      <c r="BA9" s="3" t="s">
        <v>20</v>
      </c>
      <c r="BB9" t="s">
        <v>20</v>
      </c>
    </row>
    <row r="10" spans="1:54" ht="15">
      <c r="A10" s="188">
        <v>3</v>
      </c>
      <c r="B10" s="205" t="str">
        <f>VLOOKUP($A$3,$Y$5:$BB$13,10)</f>
        <v>-</v>
      </c>
      <c r="C10" s="221"/>
      <c r="D10" s="205" t="str">
        <f>VLOOKUP($A$3,$Y$5:$BB$13,18)</f>
        <v>-</v>
      </c>
      <c r="E10" s="223"/>
      <c r="F10" s="275"/>
      <c r="G10" s="275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45"/>
      <c r="Y10" s="68">
        <v>41</v>
      </c>
      <c r="Z10" s="1" t="s">
        <v>85</v>
      </c>
      <c r="AA10" s="36" t="s">
        <v>97</v>
      </c>
      <c r="AB10" s="2">
        <f>IF($AA$10='Match specific timetable 6 Club'!$F$5,'Match specific timetable 6 Club'!$D$5,"####")</f>
        <v>11.15</v>
      </c>
      <c r="AC10" s="1" t="s">
        <v>20</v>
      </c>
      <c r="AD10" s="3" t="str">
        <f>'Match specific timetable 6 Club'!H5</f>
        <v>-</v>
      </c>
      <c r="AE10" s="3" t="str">
        <f>'Match specific TT 7 &amp; 8 club'!H5</f>
        <v>-</v>
      </c>
      <c r="AF10" s="1" t="str">
        <f>Teamsetup!$D$8</f>
        <v>-</v>
      </c>
      <c r="AG10" s="1" t="str">
        <f>Teamsetup!$D$7</f>
        <v>-</v>
      </c>
      <c r="AH10" s="1" t="str">
        <f>Teamsetup!$D$6</f>
        <v>-</v>
      </c>
      <c r="AI10" s="1" t="str">
        <f>Teamsetup!$D$5</f>
        <v>-</v>
      </c>
      <c r="AJ10" s="1" t="str">
        <f>Teamsetup!$D$4</f>
        <v>-</v>
      </c>
      <c r="AK10" s="1" t="str">
        <f>Teamsetup!$D$3</f>
        <v>-</v>
      </c>
      <c r="AL10" s="1" t="str">
        <f>Teamsetup!$D$9</f>
        <v>-</v>
      </c>
      <c r="AM10" s="1" t="str">
        <f>Teamsetup!$D$10</f>
        <v>-</v>
      </c>
      <c r="AN10" s="1" t="str">
        <f>Teamsetup!$C$8</f>
        <v>-</v>
      </c>
      <c r="AO10" s="1" t="str">
        <f>Teamsetup!$C$7</f>
        <v>-</v>
      </c>
      <c r="AP10" s="1" t="str">
        <f>Teamsetup!$C$6</f>
        <v>-</v>
      </c>
      <c r="AQ10" s="1" t="str">
        <f>Teamsetup!$C$5</f>
        <v>-</v>
      </c>
      <c r="AR10" s="1" t="str">
        <f>Teamsetup!$C$4</f>
        <v>-</v>
      </c>
      <c r="AS10" s="2" t="str">
        <f>Teamsetup!$C$3</f>
        <v>-</v>
      </c>
      <c r="AT10" s="1" t="str">
        <f>Teamsetup!$C$9</f>
        <v>-</v>
      </c>
      <c r="AU10" s="1" t="str">
        <f>Teamsetup!$C$10</f>
        <v>-</v>
      </c>
      <c r="AV10" t="s">
        <v>73</v>
      </c>
      <c r="AW10" s="3">
        <v>1</v>
      </c>
      <c r="AX10" s="3">
        <v>1.1</v>
      </c>
      <c r="AY10" s="3">
        <v>1.15</v>
      </c>
      <c r="AZ10" s="3" t="s">
        <v>20</v>
      </c>
      <c r="BA10" s="3" t="s">
        <v>20</v>
      </c>
      <c r="BB10" s="3" t="s">
        <v>20</v>
      </c>
    </row>
    <row r="11" spans="1:54" ht="15">
      <c r="A11" s="188">
        <v>4</v>
      </c>
      <c r="B11" s="205" t="str">
        <f>VLOOKUP($A$3,$Y$5:$BB$13,11)</f>
        <v>-</v>
      </c>
      <c r="C11" s="221"/>
      <c r="D11" s="205" t="str">
        <f>VLOOKUP($A$3,$Y$5:$BB$13,19)</f>
        <v>-</v>
      </c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45"/>
      <c r="Y11" s="68">
        <v>42</v>
      </c>
      <c r="Z11" s="1" t="s">
        <v>85</v>
      </c>
      <c r="AA11" s="36" t="s">
        <v>97</v>
      </c>
      <c r="AB11" s="2">
        <f>IF($AA$11='Match specific timetable 6 Club'!$F$5,'Match specific timetable 6 Club'!$D$5,"####")</f>
        <v>11.15</v>
      </c>
      <c r="AC11" s="1" t="s">
        <v>20</v>
      </c>
      <c r="AD11" s="3" t="str">
        <f>'Match specific timetable 6 Club'!H6</f>
        <v>-</v>
      </c>
      <c r="AE11" s="3" t="str">
        <f>'Match specific TT 7 &amp; 8 club'!H5</f>
        <v>-</v>
      </c>
      <c r="AF11" s="1" t="str">
        <f>Teamsetup!$D$8</f>
        <v>-</v>
      </c>
      <c r="AG11" s="1" t="str">
        <f>Teamsetup!$D$7</f>
        <v>-</v>
      </c>
      <c r="AH11" s="1" t="str">
        <f>Teamsetup!$D$6</f>
        <v>-</v>
      </c>
      <c r="AI11" s="1" t="str">
        <f>Teamsetup!$D$5</f>
        <v>-</v>
      </c>
      <c r="AJ11" s="1" t="str">
        <f>Teamsetup!$D$4</f>
        <v>-</v>
      </c>
      <c r="AK11" s="1" t="str">
        <f>Teamsetup!$D$3</f>
        <v>-</v>
      </c>
      <c r="AL11" s="1" t="str">
        <f>Teamsetup!$D$9</f>
        <v>-</v>
      </c>
      <c r="AM11" s="1" t="str">
        <f>Teamsetup!$D$10</f>
        <v>-</v>
      </c>
      <c r="AN11" s="1" t="str">
        <f>Teamsetup!$C$8</f>
        <v>-</v>
      </c>
      <c r="AO11" s="1" t="str">
        <f>Teamsetup!$C$7</f>
        <v>-</v>
      </c>
      <c r="AP11" s="1" t="str">
        <f>Teamsetup!$C$6</f>
        <v>-</v>
      </c>
      <c r="AQ11" s="1" t="str">
        <f>Teamsetup!$C$5</f>
        <v>-</v>
      </c>
      <c r="AR11" s="1" t="str">
        <f>Teamsetup!$C$4</f>
        <v>-</v>
      </c>
      <c r="AS11" s="2" t="str">
        <f>Teamsetup!$C$3</f>
        <v>-</v>
      </c>
      <c r="AT11" s="1" t="str">
        <f>Teamsetup!$C$9</f>
        <v>-</v>
      </c>
      <c r="AU11" s="1" t="str">
        <f>Teamsetup!$C$10</f>
        <v>-</v>
      </c>
      <c r="AV11" t="s">
        <v>83</v>
      </c>
      <c r="AW11" s="3">
        <v>1.05</v>
      </c>
      <c r="AX11" s="3">
        <v>1.15</v>
      </c>
      <c r="AY11" s="3">
        <v>1.25</v>
      </c>
      <c r="AZ11" s="3" t="s">
        <v>20</v>
      </c>
      <c r="BA11" s="3" t="s">
        <v>20</v>
      </c>
      <c r="BB11" s="3" t="s">
        <v>20</v>
      </c>
    </row>
    <row r="12" spans="1:54" ht="15">
      <c r="A12" s="188">
        <v>5</v>
      </c>
      <c r="B12" s="205" t="str">
        <f>VLOOKUP($A$3,$Y$5:$BB$13,12)</f>
        <v>-</v>
      </c>
      <c r="C12" s="221"/>
      <c r="D12" s="205" t="str">
        <f>VLOOKUP($A$3,$Y$5:$BB$13,20)</f>
        <v>-</v>
      </c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45"/>
      <c r="Y12" s="68">
        <v>43</v>
      </c>
      <c r="Z12" s="1" t="s">
        <v>85</v>
      </c>
      <c r="AA12" s="474" t="s">
        <v>314</v>
      </c>
      <c r="AB12" s="1">
        <f>IF($AA$12='Match specific timetable 6 Club'!$F$16,'Match specific timetable 6 Club'!$D$16,"####")</f>
        <v>12.25</v>
      </c>
      <c r="AC12" s="1" t="s">
        <v>20</v>
      </c>
      <c r="AD12" t="str">
        <f>'Match specific timetable 6 Club'!H16</f>
        <v>-</v>
      </c>
      <c r="AE12" s="363" t="str">
        <f>'Match specific TT 7 &amp; 8 club'!H16</f>
        <v>-</v>
      </c>
      <c r="AF12" s="1" t="str">
        <f>Teamsetup!$D$8</f>
        <v>-</v>
      </c>
      <c r="AG12" s="1" t="str">
        <f>Teamsetup!$D$7</f>
        <v>-</v>
      </c>
      <c r="AH12" s="1" t="str">
        <f>Teamsetup!$D$6</f>
        <v>-</v>
      </c>
      <c r="AI12" s="1" t="str">
        <f>Teamsetup!$D$5</f>
        <v>-</v>
      </c>
      <c r="AJ12" s="1" t="str">
        <f>Teamsetup!$D$4</f>
        <v>-</v>
      </c>
      <c r="AK12" s="1" t="str">
        <f>Teamsetup!$D$3</f>
        <v>-</v>
      </c>
      <c r="AL12" s="1" t="str">
        <f>Teamsetup!$D$9</f>
        <v>-</v>
      </c>
      <c r="AM12" s="1" t="str">
        <f>Teamsetup!$D$10</f>
        <v>-</v>
      </c>
      <c r="AN12" s="1" t="str">
        <f>Teamsetup!$C$8</f>
        <v>-</v>
      </c>
      <c r="AO12" s="1" t="str">
        <f>Teamsetup!$C$7</f>
        <v>-</v>
      </c>
      <c r="AP12" s="1" t="str">
        <f>Teamsetup!$C$6</f>
        <v>-</v>
      </c>
      <c r="AQ12" s="1" t="str">
        <f>Teamsetup!$C$5</f>
        <v>-</v>
      </c>
      <c r="AR12" s="1" t="str">
        <f>Teamsetup!$C$4</f>
        <v>-</v>
      </c>
      <c r="AS12" s="1" t="str">
        <f>Teamsetup!$C$3</f>
        <v>-</v>
      </c>
      <c r="AT12" s="1" t="str">
        <f>Teamsetup!$C$9</f>
        <v>-</v>
      </c>
      <c r="AU12" s="363" t="str">
        <f>Teamsetup!$C$10</f>
        <v>-</v>
      </c>
      <c r="AV12" t="s">
        <v>173</v>
      </c>
      <c r="AW12" s="3">
        <v>1.1</v>
      </c>
      <c r="AX12">
        <v>1.2</v>
      </c>
      <c r="AY12">
        <v>1.3</v>
      </c>
      <c r="AZ12">
        <v>1.35</v>
      </c>
      <c r="BA12" t="s">
        <v>20</v>
      </c>
      <c r="BB12" t="s">
        <v>20</v>
      </c>
    </row>
    <row r="13" spans="1:21" ht="15">
      <c r="A13" s="188">
        <v>6</v>
      </c>
      <c r="B13" s="205" t="str">
        <f>VLOOKUP($A$3,$Y$5:$BB$13,13)</f>
        <v>-</v>
      </c>
      <c r="C13" s="221"/>
      <c r="D13" s="205" t="str">
        <f>VLOOKUP($A$3,$Y$5:$BB$13,21)</f>
        <v>-</v>
      </c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45"/>
    </row>
    <row r="14" spans="1:21" ht="15">
      <c r="A14" s="188">
        <v>7</v>
      </c>
      <c r="B14" s="205" t="str">
        <f>VLOOKUP($A$3,$Y$5:$BB$13,14)</f>
        <v>-</v>
      </c>
      <c r="C14" s="473"/>
      <c r="D14" s="205" t="str">
        <f>VLOOKUP($A$3,$Y$5:$BB$13,22)</f>
        <v>-</v>
      </c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45"/>
    </row>
    <row r="15" spans="1:21" ht="15">
      <c r="A15" s="188">
        <v>8</v>
      </c>
      <c r="B15" s="461" t="str">
        <f>VLOOKUP($A$3,$Y$5:$BB$13,15)</f>
        <v>-</v>
      </c>
      <c r="C15" s="461"/>
      <c r="D15" s="461" t="str">
        <f>VLOOKUP($A$3,$Y$5:$BB$13,23)</f>
        <v>-</v>
      </c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45"/>
    </row>
    <row r="16" spans="1:21" ht="15">
      <c r="A16" s="188">
        <v>9</v>
      </c>
      <c r="B16" s="205"/>
      <c r="C16" s="221"/>
      <c r="D16" s="221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45"/>
    </row>
    <row r="17" spans="1:21" ht="15">
      <c r="A17" s="188">
        <v>10</v>
      </c>
      <c r="B17" s="205"/>
      <c r="C17" s="221"/>
      <c r="D17" s="221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45"/>
    </row>
    <row r="18" spans="1:21" ht="15">
      <c r="A18" s="188">
        <v>11</v>
      </c>
      <c r="B18" s="205"/>
      <c r="C18" s="221"/>
      <c r="D18" s="221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45"/>
    </row>
    <row r="19" spans="1:21" ht="15">
      <c r="A19" s="188">
        <v>12</v>
      </c>
      <c r="B19" s="205"/>
      <c r="C19" s="221"/>
      <c r="D19" s="228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45"/>
    </row>
    <row r="20" spans="1:21" ht="15">
      <c r="A20" s="188">
        <v>13</v>
      </c>
      <c r="B20" s="205"/>
      <c r="C20" s="221"/>
      <c r="D20" s="221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45"/>
    </row>
    <row r="21" spans="1:21" ht="15">
      <c r="A21" s="188">
        <v>14</v>
      </c>
      <c r="B21" s="205"/>
      <c r="C21" s="221"/>
      <c r="D21" s="221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45"/>
    </row>
    <row r="22" spans="1:21" ht="15">
      <c r="A22" s="188">
        <v>15</v>
      </c>
      <c r="B22" s="205"/>
      <c r="C22" s="221"/>
      <c r="D22" s="221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45"/>
    </row>
    <row r="23" spans="1:21" ht="15.75">
      <c r="A23" s="188">
        <v>16</v>
      </c>
      <c r="B23" s="230"/>
      <c r="C23" s="221"/>
      <c r="D23" s="222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45"/>
    </row>
    <row r="24" spans="1:21" ht="15.75">
      <c r="A24" s="188">
        <v>17</v>
      </c>
      <c r="B24" s="230"/>
      <c r="C24" s="221"/>
      <c r="D24" s="222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223"/>
      <c r="R24" s="223"/>
      <c r="S24" s="223"/>
      <c r="T24" s="223"/>
      <c r="U24" s="245"/>
    </row>
    <row r="25" spans="1:49" s="363" customFormat="1" ht="15.75">
      <c r="A25" s="188">
        <v>18</v>
      </c>
      <c r="B25" s="230"/>
      <c r="C25" s="221"/>
      <c r="D25" s="222"/>
      <c r="E25" s="467"/>
      <c r="F25" s="467"/>
      <c r="G25" s="467"/>
      <c r="H25" s="467"/>
      <c r="I25" s="467"/>
      <c r="J25" s="467"/>
      <c r="K25" s="467"/>
      <c r="L25" s="467"/>
      <c r="M25" s="467"/>
      <c r="N25" s="467"/>
      <c r="O25" s="467"/>
      <c r="P25" s="467"/>
      <c r="Q25" s="467"/>
      <c r="R25" s="467"/>
      <c r="S25" s="467"/>
      <c r="T25" s="467"/>
      <c r="U25" s="245"/>
      <c r="AW25" s="3"/>
    </row>
    <row r="26" spans="1:49" s="363" customFormat="1" ht="15.75">
      <c r="A26" s="188">
        <v>19</v>
      </c>
      <c r="B26" s="230"/>
      <c r="C26" s="221"/>
      <c r="D26" s="222"/>
      <c r="E26" s="467"/>
      <c r="F26" s="467"/>
      <c r="G26" s="467"/>
      <c r="H26" s="467"/>
      <c r="I26" s="467"/>
      <c r="J26" s="467"/>
      <c r="K26" s="467"/>
      <c r="L26" s="467"/>
      <c r="M26" s="467"/>
      <c r="N26" s="467"/>
      <c r="O26" s="467"/>
      <c r="P26" s="467"/>
      <c r="Q26" s="467"/>
      <c r="R26" s="467"/>
      <c r="S26" s="467"/>
      <c r="T26" s="467"/>
      <c r="U26" s="245"/>
      <c r="AW26" s="3"/>
    </row>
    <row r="27" spans="1:21" ht="15.75">
      <c r="A27" s="188">
        <v>20</v>
      </c>
      <c r="B27" s="230"/>
      <c r="C27" s="221"/>
      <c r="D27" s="222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45"/>
    </row>
    <row r="28" spans="1:21" ht="15.75">
      <c r="A28" s="188">
        <v>21</v>
      </c>
      <c r="B28" s="230"/>
      <c r="C28" s="221"/>
      <c r="D28" s="222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45"/>
    </row>
    <row r="29" spans="1:21" ht="16.5" thickBot="1">
      <c r="A29" s="188">
        <v>22</v>
      </c>
      <c r="B29" s="231"/>
      <c r="C29" s="232"/>
      <c r="D29" s="233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76"/>
    </row>
    <row r="30" spans="1:21" ht="15.75" thickBot="1">
      <c r="A30" s="277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258"/>
    </row>
    <row r="31" spans="1:21" ht="15">
      <c r="A31" s="603" t="s">
        <v>48</v>
      </c>
      <c r="B31" s="604"/>
      <c r="C31" s="604"/>
      <c r="D31" s="604"/>
      <c r="E31" s="604"/>
      <c r="F31" s="604"/>
      <c r="G31" s="604"/>
      <c r="H31" s="605"/>
      <c r="J31" s="603" t="s">
        <v>98</v>
      </c>
      <c r="K31" s="604"/>
      <c r="L31" s="604"/>
      <c r="M31" s="604"/>
      <c r="N31" s="604"/>
      <c r="O31" s="604"/>
      <c r="P31" s="604"/>
      <c r="Q31" s="604"/>
      <c r="R31" s="604"/>
      <c r="S31" s="604"/>
      <c r="T31" s="604"/>
      <c r="U31" s="605"/>
    </row>
    <row r="32" spans="1:21" ht="15">
      <c r="A32" s="193" t="s">
        <v>51</v>
      </c>
      <c r="B32" s="240" t="s">
        <v>21</v>
      </c>
      <c r="C32" s="606" t="s">
        <v>22</v>
      </c>
      <c r="D32" s="606"/>
      <c r="E32" s="607" t="s">
        <v>23</v>
      </c>
      <c r="F32" s="607"/>
      <c r="G32" s="607"/>
      <c r="H32" s="224" t="s">
        <v>52</v>
      </c>
      <c r="J32" s="278" t="s">
        <v>51</v>
      </c>
      <c r="K32" s="279" t="s">
        <v>99</v>
      </c>
      <c r="L32" s="608" t="s">
        <v>22</v>
      </c>
      <c r="M32" s="608"/>
      <c r="N32" s="608"/>
      <c r="O32" s="608"/>
      <c r="P32" s="608" t="s">
        <v>23</v>
      </c>
      <c r="Q32" s="608"/>
      <c r="R32" s="608"/>
      <c r="S32" s="608"/>
      <c r="T32" s="608" t="s">
        <v>52</v>
      </c>
      <c r="U32" s="609"/>
    </row>
    <row r="33" spans="1:21" ht="15">
      <c r="A33" s="194" t="s">
        <v>54</v>
      </c>
      <c r="B33" s="223"/>
      <c r="C33" s="590"/>
      <c r="D33" s="590"/>
      <c r="E33" s="590"/>
      <c r="F33" s="590"/>
      <c r="G33" s="590"/>
      <c r="H33" s="224"/>
      <c r="J33" s="194" t="s">
        <v>54</v>
      </c>
      <c r="K33" s="273"/>
      <c r="L33" s="590"/>
      <c r="M33" s="590"/>
      <c r="N33" s="590"/>
      <c r="O33" s="590"/>
      <c r="P33" s="590"/>
      <c r="Q33" s="590"/>
      <c r="R33" s="590"/>
      <c r="S33" s="590"/>
      <c r="T33" s="590"/>
      <c r="U33" s="591"/>
    </row>
    <row r="34" spans="1:21" ht="15">
      <c r="A34" s="194" t="s">
        <v>57</v>
      </c>
      <c r="B34" s="223"/>
      <c r="C34" s="590"/>
      <c r="D34" s="590"/>
      <c r="E34" s="590"/>
      <c r="F34" s="590"/>
      <c r="G34" s="590"/>
      <c r="H34" s="224"/>
      <c r="J34" s="194" t="s">
        <v>57</v>
      </c>
      <c r="K34" s="273"/>
      <c r="L34" s="623" t="s">
        <v>324</v>
      </c>
      <c r="M34" s="624"/>
      <c r="N34" s="624"/>
      <c r="O34" s="625"/>
      <c r="P34" s="590"/>
      <c r="Q34" s="590"/>
      <c r="R34" s="590"/>
      <c r="S34" s="590"/>
      <c r="T34" s="590"/>
      <c r="U34" s="591"/>
    </row>
    <row r="35" spans="1:21" ht="15">
      <c r="A35" s="194" t="s">
        <v>59</v>
      </c>
      <c r="B35" s="223"/>
      <c r="C35" s="590"/>
      <c r="D35" s="590"/>
      <c r="E35" s="590"/>
      <c r="F35" s="590"/>
      <c r="G35" s="590"/>
      <c r="H35" s="224"/>
      <c r="J35" s="194" t="s">
        <v>59</v>
      </c>
      <c r="K35" s="273"/>
      <c r="L35" s="590"/>
      <c r="M35" s="590"/>
      <c r="N35" s="590"/>
      <c r="O35" s="590"/>
      <c r="P35" s="590"/>
      <c r="Q35" s="590"/>
      <c r="R35" s="590"/>
      <c r="S35" s="590"/>
      <c r="T35" s="590"/>
      <c r="U35" s="591"/>
    </row>
    <row r="36" spans="1:21" ht="15">
      <c r="A36" s="194" t="s">
        <v>61</v>
      </c>
      <c r="B36" s="223"/>
      <c r="C36" s="590"/>
      <c r="D36" s="590"/>
      <c r="E36" s="590"/>
      <c r="F36" s="590"/>
      <c r="G36" s="590"/>
      <c r="H36" s="224"/>
      <c r="J36" s="194" t="s">
        <v>61</v>
      </c>
      <c r="K36" s="273"/>
      <c r="L36" s="590"/>
      <c r="M36" s="590"/>
      <c r="N36" s="590"/>
      <c r="O36" s="590"/>
      <c r="P36" s="590"/>
      <c r="Q36" s="590"/>
      <c r="R36" s="590"/>
      <c r="S36" s="590"/>
      <c r="T36" s="590"/>
      <c r="U36" s="591"/>
    </row>
    <row r="37" spans="1:21" ht="15">
      <c r="A37" s="194" t="s">
        <v>62</v>
      </c>
      <c r="B37" s="223"/>
      <c r="C37" s="590"/>
      <c r="D37" s="590"/>
      <c r="E37" s="590"/>
      <c r="F37" s="590"/>
      <c r="G37" s="590"/>
      <c r="H37" s="224"/>
      <c r="J37" s="194" t="s">
        <v>62</v>
      </c>
      <c r="K37" s="273"/>
      <c r="L37" s="590"/>
      <c r="M37" s="590"/>
      <c r="N37" s="590"/>
      <c r="O37" s="590"/>
      <c r="P37" s="590"/>
      <c r="Q37" s="590"/>
      <c r="R37" s="590"/>
      <c r="S37" s="590"/>
      <c r="T37" s="590"/>
      <c r="U37" s="591"/>
    </row>
    <row r="38" spans="1:21" ht="15">
      <c r="A38" s="194" t="s">
        <v>63</v>
      </c>
      <c r="B38" s="223"/>
      <c r="C38" s="590"/>
      <c r="D38" s="590"/>
      <c r="E38" s="590"/>
      <c r="F38" s="590"/>
      <c r="G38" s="590"/>
      <c r="H38" s="224"/>
      <c r="J38" s="194" t="s">
        <v>63</v>
      </c>
      <c r="K38" s="273"/>
      <c r="L38" s="590"/>
      <c r="M38" s="590"/>
      <c r="N38" s="590"/>
      <c r="O38" s="590"/>
      <c r="P38" s="590"/>
      <c r="Q38" s="590"/>
      <c r="R38" s="590"/>
      <c r="S38" s="590"/>
      <c r="T38" s="590"/>
      <c r="U38" s="591"/>
    </row>
    <row r="39" spans="1:21" ht="15">
      <c r="A39" s="194" t="s">
        <v>64</v>
      </c>
      <c r="B39" s="223"/>
      <c r="C39" s="590"/>
      <c r="D39" s="590"/>
      <c r="E39" s="590"/>
      <c r="F39" s="590"/>
      <c r="G39" s="590"/>
      <c r="H39" s="224"/>
      <c r="J39" s="194" t="s">
        <v>64</v>
      </c>
      <c r="K39" s="273"/>
      <c r="L39" s="590"/>
      <c r="M39" s="590"/>
      <c r="N39" s="590"/>
      <c r="O39" s="590"/>
      <c r="P39" s="590"/>
      <c r="Q39" s="590"/>
      <c r="R39" s="590"/>
      <c r="S39" s="590"/>
      <c r="T39" s="590"/>
      <c r="U39" s="591"/>
    </row>
    <row r="40" spans="1:21" ht="15.75" thickBot="1">
      <c r="A40" s="195" t="s">
        <v>65</v>
      </c>
      <c r="B40" s="234"/>
      <c r="C40" s="592"/>
      <c r="D40" s="592"/>
      <c r="E40" s="592"/>
      <c r="F40" s="592"/>
      <c r="G40" s="592"/>
      <c r="H40" s="235"/>
      <c r="J40" s="195" t="s">
        <v>65</v>
      </c>
      <c r="K40" s="280"/>
      <c r="L40" s="592"/>
      <c r="M40" s="592"/>
      <c r="N40" s="592"/>
      <c r="O40" s="592"/>
      <c r="P40" s="592"/>
      <c r="Q40" s="592"/>
      <c r="R40" s="592"/>
      <c r="S40" s="592"/>
      <c r="T40" s="592"/>
      <c r="U40" s="593"/>
    </row>
    <row r="41" spans="6:21" ht="15">
      <c r="F41" s="76"/>
      <c r="O41" s="76"/>
      <c r="P41" s="76"/>
      <c r="Q41" s="76"/>
      <c r="R41" s="76"/>
      <c r="S41" s="76"/>
      <c r="T41" s="76"/>
      <c r="U41" s="258"/>
    </row>
    <row r="42" spans="1:21" ht="15">
      <c r="A42" s="196" t="s">
        <v>66</v>
      </c>
      <c r="B42" s="252"/>
      <c r="C42" s="547" t="s">
        <v>67</v>
      </c>
      <c r="D42" s="589"/>
      <c r="E42" s="589"/>
      <c r="F42" s="589"/>
      <c r="G42" s="589"/>
      <c r="H42" s="548"/>
      <c r="J42" s="547" t="s">
        <v>100</v>
      </c>
      <c r="K42" s="589"/>
      <c r="L42" s="589" t="s">
        <v>69</v>
      </c>
      <c r="M42" s="589"/>
      <c r="N42" s="589"/>
      <c r="O42" s="589"/>
      <c r="P42" s="589"/>
      <c r="Q42" s="548"/>
      <c r="U42" s="198"/>
    </row>
    <row r="45" spans="1:21" ht="15">
      <c r="A45" s="255">
        <v>37</v>
      </c>
      <c r="B45" s="255"/>
      <c r="C45" s="255"/>
      <c r="D45" s="256"/>
      <c r="E45" s="267"/>
      <c r="F45" s="255"/>
      <c r="G45" s="255"/>
      <c r="H45" s="255"/>
      <c r="I45" s="255"/>
      <c r="J45" s="255"/>
      <c r="K45" s="257"/>
      <c r="L45" s="257"/>
      <c r="M45" s="257"/>
      <c r="N45" s="257"/>
      <c r="O45" s="76"/>
      <c r="P45" s="76"/>
      <c r="Q45" s="76"/>
      <c r="R45" s="76"/>
      <c r="S45" s="76"/>
      <c r="T45" s="76"/>
      <c r="U45" s="258"/>
    </row>
    <row r="46" spans="1:50" ht="15">
      <c r="A46" s="184" t="s">
        <v>84</v>
      </c>
      <c r="B46" s="201"/>
      <c r="C46" s="202"/>
      <c r="D46" s="203" t="s">
        <v>1</v>
      </c>
      <c r="E46" s="204" t="str">
        <f>VLOOKUP($A$45,$Y$5:$BB$13,4)</f>
        <v>####</v>
      </c>
      <c r="F46" s="205"/>
      <c r="G46" s="206" t="s">
        <v>2</v>
      </c>
      <c r="H46" s="201" t="str">
        <f>Teamsetup!$B$19</f>
        <v>-</v>
      </c>
      <c r="I46" s="201"/>
      <c r="J46" s="202"/>
      <c r="K46" s="207" t="s">
        <v>3</v>
      </c>
      <c r="L46" s="208"/>
      <c r="M46" s="208"/>
      <c r="N46" s="209"/>
      <c r="O46" s="223"/>
      <c r="P46" s="223"/>
      <c r="Q46" s="223"/>
      <c r="R46" s="223"/>
      <c r="S46" s="223"/>
      <c r="T46" s="223"/>
      <c r="U46" s="245"/>
      <c r="W46" s="1"/>
      <c r="X46" s="1"/>
      <c r="Y46" s="2"/>
      <c r="Z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S46" s="3"/>
      <c r="AT46" s="3"/>
      <c r="AU46" s="3"/>
      <c r="AV46" s="3"/>
      <c r="AX46" s="3"/>
    </row>
    <row r="47" spans="1:50" ht="16.5" thickBot="1">
      <c r="A47" s="185" t="s">
        <v>4</v>
      </c>
      <c r="B47" s="210"/>
      <c r="C47" s="211" t="str">
        <f>VLOOKUP($A$45,$Y$5:$BB$13,2)</f>
        <v>Highjump</v>
      </c>
      <c r="D47" s="212" t="str">
        <f>VLOOKUP($A$45,$Y$5:$BB$13,24)</f>
        <v>Senior Men</v>
      </c>
      <c r="E47" s="205"/>
      <c r="F47" s="205" t="s">
        <v>5</v>
      </c>
      <c r="G47" s="565" t="str">
        <f>Teamsetup!$D$19</f>
        <v>-</v>
      </c>
      <c r="H47" s="566"/>
      <c r="I47" s="205"/>
      <c r="J47" s="213"/>
      <c r="K47" s="214"/>
      <c r="L47" s="215"/>
      <c r="M47" s="268"/>
      <c r="N47" s="620" t="s">
        <v>6</v>
      </c>
      <c r="O47" s="620"/>
      <c r="P47" s="555"/>
      <c r="Q47" s="621" t="str">
        <f>IF(Teamsetup!$C$13=6,VLOOKUP($A$3,$Y$4:$BB$41,6),IF(Teamsetup!$C$13&lt;&gt;6,VLOOKUP($A$3,$Y$4:$BB$41,7)))</f>
        <v>- &amp; -</v>
      </c>
      <c r="R47" s="622" t="e">
        <f>IF($Q$6=6,VLOOKUP($A$1,$V$4:$AR$41,6),IF($Q$6&lt;&gt;6,VLOOKUP($A$1,$V$4:$AR$41,7)))</f>
        <v>#N/A</v>
      </c>
      <c r="S47" s="622"/>
      <c r="T47" s="269"/>
      <c r="U47" s="270"/>
      <c r="W47" s="1"/>
      <c r="X47" s="1"/>
      <c r="Y47" s="2"/>
      <c r="Z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S47" s="3"/>
      <c r="AT47" s="3"/>
      <c r="AU47" s="3"/>
      <c r="AV47" s="3"/>
      <c r="AX47" s="3"/>
    </row>
    <row r="48" spans="1:50" ht="33.75" customHeight="1">
      <c r="A48" s="186"/>
      <c r="B48" s="216"/>
      <c r="C48" s="356" t="s">
        <v>222</v>
      </c>
      <c r="D48" s="265"/>
      <c r="E48" s="614" t="s">
        <v>221</v>
      </c>
      <c r="F48" s="616">
        <f>VLOOKUP($A$45,$Y$5:$BB$13,25)</f>
        <v>1.25</v>
      </c>
      <c r="G48" s="616">
        <f>VLOOKUP($A$45,$Y$5:$BB$13,26)</f>
        <v>1.35</v>
      </c>
      <c r="H48" s="616">
        <f>VLOOKUP($A$45,$Y$5:$BB$13,27)</f>
        <v>1.45</v>
      </c>
      <c r="I48" s="616">
        <f>VLOOKUP($A$45,$Y$5:$BB$13,28)</f>
        <v>1.55</v>
      </c>
      <c r="J48" s="616">
        <f>VLOOKUP($A$45,$Y$5:$BB$13,29)</f>
        <v>1.65</v>
      </c>
      <c r="K48" s="616">
        <f>VLOOKUP($A$45,$Y$5:$BB$13,30)</f>
        <v>1.7</v>
      </c>
      <c r="L48" s="610"/>
      <c r="M48" s="560"/>
      <c r="N48" s="612"/>
      <c r="O48" s="608"/>
      <c r="P48" s="608"/>
      <c r="Q48" s="271" t="s">
        <v>89</v>
      </c>
      <c r="R48" s="597" t="s">
        <v>90</v>
      </c>
      <c r="S48" s="599" t="s">
        <v>91</v>
      </c>
      <c r="T48" s="601" t="s">
        <v>92</v>
      </c>
      <c r="U48" s="602"/>
      <c r="W48" s="1"/>
      <c r="X48" s="1"/>
      <c r="Y48" s="2"/>
      <c r="Z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S48" s="3"/>
      <c r="AT48" s="3"/>
      <c r="AU48" s="3"/>
      <c r="AV48" s="3"/>
      <c r="AX48" s="3"/>
    </row>
    <row r="49" spans="1:50" ht="15" customHeight="1">
      <c r="A49" s="187"/>
      <c r="B49" s="219" t="s">
        <v>21</v>
      </c>
      <c r="C49" s="220" t="s">
        <v>22</v>
      </c>
      <c r="D49" s="220" t="s">
        <v>23</v>
      </c>
      <c r="E49" s="615"/>
      <c r="F49" s="617" t="e">
        <f aca="true" t="shared" si="0" ref="F49:K49">VLOOKUP($A$91,$V$92:$BA$98,21)</f>
        <v>#N/A</v>
      </c>
      <c r="G49" s="617" t="e">
        <f t="shared" si="0"/>
        <v>#N/A</v>
      </c>
      <c r="H49" s="617" t="e">
        <f t="shared" si="0"/>
        <v>#N/A</v>
      </c>
      <c r="I49" s="617" t="e">
        <f t="shared" si="0"/>
        <v>#N/A</v>
      </c>
      <c r="J49" s="617" t="e">
        <f t="shared" si="0"/>
        <v>#N/A</v>
      </c>
      <c r="K49" s="617" t="e">
        <f t="shared" si="0"/>
        <v>#N/A</v>
      </c>
      <c r="L49" s="611"/>
      <c r="M49" s="561"/>
      <c r="N49" s="613"/>
      <c r="O49" s="590"/>
      <c r="P49" s="590"/>
      <c r="Q49" s="272" t="s">
        <v>94</v>
      </c>
      <c r="R49" s="598"/>
      <c r="S49" s="600"/>
      <c r="T49" s="273" t="s">
        <v>95</v>
      </c>
      <c r="U49" s="245" t="s">
        <v>96</v>
      </c>
      <c r="W49" s="1"/>
      <c r="X49" s="1"/>
      <c r="Y49" s="2"/>
      <c r="Z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S49" s="3"/>
      <c r="AT49" s="3"/>
      <c r="AU49" s="3"/>
      <c r="AV49" s="3"/>
      <c r="AX49" s="3"/>
    </row>
    <row r="50" spans="1:50" ht="15">
      <c r="A50" s="188">
        <v>1</v>
      </c>
      <c r="B50" s="205" t="str">
        <f>VLOOKUP($A$45,$Y$5:$BB$13,8)</f>
        <v>-</v>
      </c>
      <c r="C50" s="221"/>
      <c r="D50" s="222" t="str">
        <f>VLOOKUP($A$45,$Y$5:$BB$13,16)</f>
        <v>-</v>
      </c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45"/>
      <c r="W50" s="1"/>
      <c r="X50" s="1"/>
      <c r="Y50" s="2"/>
      <c r="Z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S50" s="3"/>
      <c r="AT50" s="3"/>
      <c r="AU50" s="3"/>
      <c r="AV50" s="3"/>
      <c r="AX50" s="3"/>
    </row>
    <row r="51" spans="1:50" ht="15">
      <c r="A51" s="188">
        <v>2</v>
      </c>
      <c r="B51" s="205" t="str">
        <f>VLOOKUP($A$45,$Y$5:$BB$13,9)</f>
        <v>-</v>
      </c>
      <c r="C51" s="221"/>
      <c r="D51" s="205" t="str">
        <f>VLOOKUP($A$45,$Y$5:$BB$13,17)</f>
        <v>-</v>
      </c>
      <c r="E51" s="223"/>
      <c r="F51" s="274"/>
      <c r="G51" s="274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45"/>
      <c r="W51" s="1"/>
      <c r="X51" s="1"/>
      <c r="Y51" s="2"/>
      <c r="Z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S51" s="3"/>
      <c r="AT51" s="3"/>
      <c r="AU51" s="3"/>
      <c r="AV51" s="3"/>
      <c r="AX51" s="3"/>
    </row>
    <row r="52" spans="1:50" ht="15">
      <c r="A52" s="188">
        <v>3</v>
      </c>
      <c r="B52" s="205" t="str">
        <f>VLOOKUP($A$45,$Y$5:$BB$13,10)</f>
        <v>-</v>
      </c>
      <c r="C52" s="221"/>
      <c r="D52" s="205" t="str">
        <f>VLOOKUP($A$45,$Y$5:$BB$13,18)</f>
        <v>-</v>
      </c>
      <c r="E52" s="223"/>
      <c r="F52" s="275"/>
      <c r="G52" s="275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45"/>
      <c r="W52" s="1"/>
      <c r="X52" s="1"/>
      <c r="Y52" s="2"/>
      <c r="Z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S52" s="3"/>
      <c r="AT52" s="3"/>
      <c r="AU52" s="3"/>
      <c r="AV52" s="3"/>
      <c r="AX52" s="3"/>
    </row>
    <row r="53" spans="1:50" ht="15">
      <c r="A53" s="188">
        <v>4</v>
      </c>
      <c r="B53" s="205" t="str">
        <f>VLOOKUP($A$45,$Y$5:$BB$13,11)</f>
        <v>-</v>
      </c>
      <c r="C53" s="221"/>
      <c r="D53" s="205" t="str">
        <f>VLOOKUP($A$45,$Y$5:$BB$13,19)</f>
        <v>-</v>
      </c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45"/>
      <c r="W53" s="1"/>
      <c r="X53" s="1"/>
      <c r="Y53" s="2"/>
      <c r="Z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S53" s="3"/>
      <c r="AT53" s="3"/>
      <c r="AU53" s="3"/>
      <c r="AV53" s="3"/>
      <c r="AX53" s="3"/>
    </row>
    <row r="54" spans="1:50" ht="15">
      <c r="A54" s="188">
        <v>5</v>
      </c>
      <c r="B54" s="205" t="str">
        <f>VLOOKUP($A$45,$Y$5:$BB$13,12)</f>
        <v>-</v>
      </c>
      <c r="C54" s="221"/>
      <c r="D54" s="205" t="str">
        <f>VLOOKUP($A$45,$Y$5:$BB$13,20)</f>
        <v>-</v>
      </c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45"/>
      <c r="W54" s="1"/>
      <c r="X54" s="1"/>
      <c r="Y54" s="2"/>
      <c r="Z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S54" s="3"/>
      <c r="AT54" s="3"/>
      <c r="AU54" s="3"/>
      <c r="AV54" s="3"/>
      <c r="AX54" s="3"/>
    </row>
    <row r="55" spans="1:50" ht="15">
      <c r="A55" s="188">
        <v>6</v>
      </c>
      <c r="B55" s="205" t="str">
        <f>VLOOKUP($A$45,$Y$5:$BB$13,13)</f>
        <v>-</v>
      </c>
      <c r="C55" s="221"/>
      <c r="D55" s="205" t="str">
        <f>VLOOKUP($A$45,$Y$5:$BB$13,21)</f>
        <v>-</v>
      </c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45"/>
      <c r="W55" s="1"/>
      <c r="X55" s="1"/>
      <c r="Y55" s="2"/>
      <c r="Z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S55" s="3"/>
      <c r="AT55" s="3"/>
      <c r="AU55" s="3"/>
      <c r="AV55" s="3"/>
      <c r="AX55" s="3"/>
    </row>
    <row r="56" spans="1:50" ht="15">
      <c r="A56" s="188">
        <v>7</v>
      </c>
      <c r="B56" s="205" t="str">
        <f>VLOOKUP($A$45,$Y$5:$BB$13,14)</f>
        <v>-</v>
      </c>
      <c r="C56" s="221"/>
      <c r="D56" s="205" t="str">
        <f>VLOOKUP($A$45,$Y$5:$BB$13,22)</f>
        <v>-</v>
      </c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45"/>
      <c r="W56" s="1"/>
      <c r="X56" s="1"/>
      <c r="Y56" s="2"/>
      <c r="Z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S56" s="3"/>
      <c r="AT56" s="3"/>
      <c r="AU56" s="3"/>
      <c r="AV56" s="3"/>
      <c r="AX56" s="3"/>
    </row>
    <row r="57" spans="1:50" ht="15">
      <c r="A57" s="188">
        <v>8</v>
      </c>
      <c r="B57" s="205" t="str">
        <f>VLOOKUP($A$45,$Y$5:$BB$13,15)</f>
        <v>-</v>
      </c>
      <c r="C57" s="221"/>
      <c r="D57" s="221" t="str">
        <f>VLOOKUP($A$45,$Y$5:$BB$13,23)</f>
        <v>-</v>
      </c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45"/>
      <c r="W57" s="1"/>
      <c r="X57" s="1"/>
      <c r="Y57" s="2"/>
      <c r="Z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S57" s="3"/>
      <c r="AT57" s="3"/>
      <c r="AU57" s="3"/>
      <c r="AV57" s="3"/>
      <c r="AX57" s="3"/>
    </row>
    <row r="58" spans="1:50" ht="15">
      <c r="A58" s="188">
        <v>9</v>
      </c>
      <c r="B58" s="205" t="str">
        <f>CONCATENATE(VLOOKUP($A$45,$Y$5:$BB$13,8),(VLOOKUP($A$45,$Y$5:$BB$13,8)))</f>
        <v>--</v>
      </c>
      <c r="C58" s="221"/>
      <c r="D58" s="221" t="str">
        <f>VLOOKUP($A$45,$Y$5:$BB$13,16)</f>
        <v>-</v>
      </c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45"/>
      <c r="W58" s="1"/>
      <c r="X58" s="1"/>
      <c r="Y58" s="2"/>
      <c r="Z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S58" s="3"/>
      <c r="AT58" s="3"/>
      <c r="AU58" s="3"/>
      <c r="AV58" s="3"/>
      <c r="AX58" s="3"/>
    </row>
    <row r="59" spans="1:50" ht="15">
      <c r="A59" s="188">
        <v>10</v>
      </c>
      <c r="B59" s="205" t="str">
        <f>CONCATENATE(VLOOKUP($A$45,$Y$5:$BB$13,9),(VLOOKUP($A$45,$Y$5:$BB$13,9)))</f>
        <v>--</v>
      </c>
      <c r="C59" s="221"/>
      <c r="D59" s="221" t="str">
        <f>VLOOKUP($A$45,$Y$5:$BB$13,17)</f>
        <v>-</v>
      </c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45"/>
      <c r="W59" s="1"/>
      <c r="X59" s="1"/>
      <c r="Y59" s="2"/>
      <c r="Z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S59" s="3"/>
      <c r="AT59" s="3"/>
      <c r="AU59" s="3"/>
      <c r="AV59" s="3"/>
      <c r="AX59" s="3"/>
    </row>
    <row r="60" spans="1:50" ht="15">
      <c r="A60" s="188">
        <v>11</v>
      </c>
      <c r="B60" s="205" t="str">
        <f>CONCATENATE(VLOOKUP($A$45,$Y$5:$BB$13,10),(VLOOKUP($A$45,$Y$5:$BB$13,10)))</f>
        <v>--</v>
      </c>
      <c r="C60" s="221"/>
      <c r="D60" s="228" t="str">
        <f>VLOOKUP($A$45,$Y$5:$BB$13,18)</f>
        <v>-</v>
      </c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45"/>
      <c r="W60" s="1"/>
      <c r="X60" s="1"/>
      <c r="Y60" s="2"/>
      <c r="Z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S60" s="3"/>
      <c r="AT60" s="3"/>
      <c r="AU60" s="3"/>
      <c r="AV60" s="3"/>
      <c r="AX60" s="3"/>
    </row>
    <row r="61" spans="1:50" ht="15">
      <c r="A61" s="188">
        <v>12</v>
      </c>
      <c r="B61" s="205" t="str">
        <f>CONCATENATE(VLOOKUP($A$45,$Y$5:$BB$13,11),(VLOOKUP($A$45,$Y$5:$BB$13,11)))</f>
        <v>--</v>
      </c>
      <c r="C61" s="221"/>
      <c r="D61" s="221" t="str">
        <f>VLOOKUP($A$45,$Y$5:$BB$13,19)</f>
        <v>-</v>
      </c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45"/>
      <c r="W61" s="1"/>
      <c r="X61" s="1"/>
      <c r="Y61" s="2"/>
      <c r="Z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S61" s="3"/>
      <c r="AT61" s="3"/>
      <c r="AU61" s="3"/>
      <c r="AV61" s="3"/>
      <c r="AX61" s="3"/>
    </row>
    <row r="62" spans="1:50" ht="15">
      <c r="A62" s="188">
        <v>13</v>
      </c>
      <c r="B62" s="205" t="str">
        <f>CONCATENATE(VLOOKUP($A$45,$Y$5:$BB$13,12),(VLOOKUP($A$45,$Y$5:$BB$13,12)))</f>
        <v>--</v>
      </c>
      <c r="C62" s="221"/>
      <c r="D62" s="221" t="str">
        <f>VLOOKUP($A$45,$Y$5:$BB$13,20)</f>
        <v>-</v>
      </c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45"/>
      <c r="W62" s="1"/>
      <c r="X62" s="1"/>
      <c r="Y62" s="2"/>
      <c r="Z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S62" s="3"/>
      <c r="AT62" s="3"/>
      <c r="AU62" s="3"/>
      <c r="AV62" s="3"/>
      <c r="AX62" s="3"/>
    </row>
    <row r="63" spans="1:50" ht="15">
      <c r="A63" s="188">
        <v>14</v>
      </c>
      <c r="B63" s="205" t="str">
        <f>CONCATENATE(VLOOKUP($A$45,$Y$5:$BB$13,13),(VLOOKUP($A$45,$Y$5:$BB$13,13)))</f>
        <v>--</v>
      </c>
      <c r="C63" s="221"/>
      <c r="D63" s="221" t="str">
        <f>VLOOKUP($A$45,$Y$5:$BB$13,21)</f>
        <v>-</v>
      </c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45"/>
      <c r="W63" s="1"/>
      <c r="X63" s="1"/>
      <c r="Y63" s="2"/>
      <c r="Z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S63" s="3"/>
      <c r="AT63" s="3"/>
      <c r="AU63" s="3"/>
      <c r="AV63" s="3"/>
      <c r="AX63" s="3"/>
    </row>
    <row r="64" spans="1:50" ht="15.75">
      <c r="A64" s="188">
        <v>15</v>
      </c>
      <c r="B64" s="230" t="str">
        <f>CONCATENATE(VLOOKUP($A$45,$Y$5:$BB$13,14),(VLOOKUP($A$45,$Y$5:$BB$13,14)))</f>
        <v>--</v>
      </c>
      <c r="C64" s="221"/>
      <c r="D64" s="222" t="str">
        <f>VLOOKUP($A$45,$Y$5:$BB$13,22)</f>
        <v>-</v>
      </c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45"/>
      <c r="W64" s="1"/>
      <c r="X64" s="1"/>
      <c r="Y64" s="2"/>
      <c r="Z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S64" s="3"/>
      <c r="AT64" s="3"/>
      <c r="AU64" s="3"/>
      <c r="AV64" s="3"/>
      <c r="AX64" s="3"/>
    </row>
    <row r="65" spans="1:50" ht="15.75">
      <c r="A65" s="188">
        <v>16</v>
      </c>
      <c r="B65" s="230" t="str">
        <f>CONCATENATE(VLOOKUP($A$45,$Y$5:$BB$13,15),(VLOOKUP($A$45,$Y$5:$BB$13,15)))</f>
        <v>--</v>
      </c>
      <c r="C65" s="221"/>
      <c r="D65" s="222" t="str">
        <f>VLOOKUP($A$45,$Y$5:$BB$13,23)</f>
        <v>-</v>
      </c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45"/>
      <c r="W65" s="1"/>
      <c r="X65" s="1"/>
      <c r="Y65" s="2"/>
      <c r="Z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S65" s="3"/>
      <c r="AT65" s="3"/>
      <c r="AU65" s="3"/>
      <c r="AV65" s="3"/>
      <c r="AX65" s="3"/>
    </row>
    <row r="66" spans="1:50" ht="15.75">
      <c r="A66" s="188">
        <v>17</v>
      </c>
      <c r="B66" s="230"/>
      <c r="C66" s="221"/>
      <c r="D66" s="222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45"/>
      <c r="W66" s="1"/>
      <c r="X66" s="1"/>
      <c r="Y66" s="2"/>
      <c r="Z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S66" s="3"/>
      <c r="AT66" s="3"/>
      <c r="AU66" s="3"/>
      <c r="AV66" s="3"/>
      <c r="AX66" s="3"/>
    </row>
    <row r="67" spans="1:50" s="363" customFormat="1" ht="15.75">
      <c r="A67" s="188">
        <v>18</v>
      </c>
      <c r="B67" s="230"/>
      <c r="C67" s="221"/>
      <c r="D67" s="222"/>
      <c r="E67" s="467"/>
      <c r="F67" s="467"/>
      <c r="G67" s="467"/>
      <c r="H67" s="467"/>
      <c r="I67" s="467"/>
      <c r="J67" s="467"/>
      <c r="K67" s="467"/>
      <c r="L67" s="467"/>
      <c r="M67" s="467"/>
      <c r="N67" s="467"/>
      <c r="O67" s="467"/>
      <c r="P67" s="467"/>
      <c r="Q67" s="467"/>
      <c r="R67" s="467"/>
      <c r="S67" s="467"/>
      <c r="T67" s="467"/>
      <c r="U67" s="245"/>
      <c r="W67" s="1"/>
      <c r="X67" s="1"/>
      <c r="Y67" s="2"/>
      <c r="Z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S67" s="3"/>
      <c r="AT67" s="3"/>
      <c r="AU67" s="3"/>
      <c r="AV67" s="3"/>
      <c r="AW67" s="3"/>
      <c r="AX67" s="3"/>
    </row>
    <row r="68" spans="1:50" s="363" customFormat="1" ht="15.75">
      <c r="A68" s="188">
        <v>19</v>
      </c>
      <c r="B68" s="230"/>
      <c r="C68" s="221"/>
      <c r="D68" s="222"/>
      <c r="E68" s="467"/>
      <c r="F68" s="467"/>
      <c r="G68" s="467"/>
      <c r="H68" s="467"/>
      <c r="I68" s="467"/>
      <c r="J68" s="467"/>
      <c r="K68" s="467"/>
      <c r="L68" s="467"/>
      <c r="M68" s="467"/>
      <c r="N68" s="467"/>
      <c r="O68" s="467"/>
      <c r="P68" s="467"/>
      <c r="Q68" s="467"/>
      <c r="R68" s="467"/>
      <c r="S68" s="467"/>
      <c r="T68" s="467"/>
      <c r="U68" s="245"/>
      <c r="W68" s="1"/>
      <c r="X68" s="1"/>
      <c r="Y68" s="2"/>
      <c r="Z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S68" s="3"/>
      <c r="AT68" s="3"/>
      <c r="AU68" s="3"/>
      <c r="AV68" s="3"/>
      <c r="AW68" s="3"/>
      <c r="AX68" s="3"/>
    </row>
    <row r="69" spans="1:50" ht="15.75">
      <c r="A69" s="188">
        <v>20</v>
      </c>
      <c r="B69" s="230"/>
      <c r="C69" s="221"/>
      <c r="D69" s="222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45"/>
      <c r="W69" s="1"/>
      <c r="X69" s="1"/>
      <c r="Y69" s="2"/>
      <c r="Z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S69" s="3"/>
      <c r="AT69" s="3"/>
      <c r="AU69" s="3"/>
      <c r="AV69" s="3"/>
      <c r="AX69" s="3"/>
    </row>
    <row r="70" spans="1:50" ht="15.75">
      <c r="A70" s="188">
        <v>21</v>
      </c>
      <c r="B70" s="230"/>
      <c r="C70" s="221"/>
      <c r="D70" s="222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45"/>
      <c r="W70" s="1"/>
      <c r="X70" s="1"/>
      <c r="Y70" s="2"/>
      <c r="Z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S70" s="3"/>
      <c r="AT70" s="3"/>
      <c r="AU70" s="3"/>
      <c r="AV70" s="3"/>
      <c r="AX70" s="3"/>
    </row>
    <row r="71" spans="1:50" ht="16.5" thickBot="1">
      <c r="A71" s="188">
        <v>22</v>
      </c>
      <c r="B71" s="231"/>
      <c r="C71" s="232"/>
      <c r="D71" s="233"/>
      <c r="E71" s="234"/>
      <c r="F71" s="234"/>
      <c r="G71" s="234"/>
      <c r="H71" s="234"/>
      <c r="I71" s="234"/>
      <c r="J71" s="234"/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76"/>
      <c r="W71" s="1"/>
      <c r="X71" s="1"/>
      <c r="Y71" s="2"/>
      <c r="Z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S71" s="3"/>
      <c r="AT71" s="3"/>
      <c r="AU71" s="3"/>
      <c r="AV71" s="3"/>
      <c r="AX71" s="3"/>
    </row>
    <row r="72" spans="1:50" ht="15.75" thickBot="1">
      <c r="A72" s="277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258"/>
      <c r="W72" s="1"/>
      <c r="X72" s="1"/>
      <c r="Y72" s="2"/>
      <c r="Z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S72" s="3"/>
      <c r="AT72" s="3"/>
      <c r="AU72" s="3"/>
      <c r="AV72" s="3"/>
      <c r="AX72" s="3"/>
    </row>
    <row r="73" spans="1:50" ht="15">
      <c r="A73" s="603" t="s">
        <v>48</v>
      </c>
      <c r="B73" s="604"/>
      <c r="C73" s="604"/>
      <c r="D73" s="604"/>
      <c r="E73" s="604"/>
      <c r="F73" s="604"/>
      <c r="G73" s="604"/>
      <c r="H73" s="605"/>
      <c r="J73" s="603" t="s">
        <v>98</v>
      </c>
      <c r="K73" s="604"/>
      <c r="L73" s="604"/>
      <c r="M73" s="604"/>
      <c r="N73" s="604"/>
      <c r="O73" s="604"/>
      <c r="P73" s="604"/>
      <c r="Q73" s="604"/>
      <c r="R73" s="604"/>
      <c r="S73" s="604"/>
      <c r="T73" s="604"/>
      <c r="U73" s="605"/>
      <c r="W73" s="1"/>
      <c r="X73" s="1"/>
      <c r="Y73" s="2"/>
      <c r="Z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S73" s="3"/>
      <c r="AT73" s="3"/>
      <c r="AU73" s="3"/>
      <c r="AV73" s="3"/>
      <c r="AX73" s="3"/>
    </row>
    <row r="74" spans="1:50" ht="15">
      <c r="A74" s="193" t="s">
        <v>51</v>
      </c>
      <c r="B74" s="240" t="s">
        <v>21</v>
      </c>
      <c r="C74" s="606" t="s">
        <v>22</v>
      </c>
      <c r="D74" s="606"/>
      <c r="E74" s="607" t="s">
        <v>23</v>
      </c>
      <c r="F74" s="607"/>
      <c r="G74" s="607"/>
      <c r="H74" s="224" t="s">
        <v>52</v>
      </c>
      <c r="J74" s="278" t="s">
        <v>51</v>
      </c>
      <c r="K74" s="279" t="s">
        <v>99</v>
      </c>
      <c r="L74" s="608" t="s">
        <v>22</v>
      </c>
      <c r="M74" s="608"/>
      <c r="N74" s="608"/>
      <c r="O74" s="608"/>
      <c r="P74" s="608" t="s">
        <v>23</v>
      </c>
      <c r="Q74" s="608"/>
      <c r="R74" s="608"/>
      <c r="S74" s="608"/>
      <c r="T74" s="608" t="s">
        <v>52</v>
      </c>
      <c r="U74" s="609"/>
      <c r="W74" s="1"/>
      <c r="X74" s="1"/>
      <c r="Y74" s="2"/>
      <c r="Z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S74" s="3"/>
      <c r="AT74" s="3"/>
      <c r="AU74" s="3"/>
      <c r="AV74" s="3"/>
      <c r="AX74" s="3"/>
    </row>
    <row r="75" spans="1:50" ht="15">
      <c r="A75" s="194" t="s">
        <v>54</v>
      </c>
      <c r="B75" s="223"/>
      <c r="C75" s="590"/>
      <c r="D75" s="590"/>
      <c r="E75" s="590"/>
      <c r="F75" s="590"/>
      <c r="G75" s="590"/>
      <c r="H75" s="224"/>
      <c r="J75" s="194" t="s">
        <v>54</v>
      </c>
      <c r="K75" s="273"/>
      <c r="L75" s="590"/>
      <c r="M75" s="590"/>
      <c r="N75" s="590"/>
      <c r="O75" s="590"/>
      <c r="P75" s="590"/>
      <c r="Q75" s="590"/>
      <c r="R75" s="590"/>
      <c r="S75" s="590"/>
      <c r="T75" s="590"/>
      <c r="U75" s="591"/>
      <c r="W75" s="1"/>
      <c r="X75" s="1"/>
      <c r="Y75" s="2"/>
      <c r="Z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S75" s="3"/>
      <c r="AT75" s="3"/>
      <c r="AU75" s="3"/>
      <c r="AV75" s="3"/>
      <c r="AX75" s="3"/>
    </row>
    <row r="76" spans="1:50" ht="15">
      <c r="A76" s="194" t="s">
        <v>57</v>
      </c>
      <c r="B76" s="223"/>
      <c r="C76" s="590"/>
      <c r="D76" s="590"/>
      <c r="E76" s="590"/>
      <c r="F76" s="590"/>
      <c r="G76" s="590"/>
      <c r="H76" s="224"/>
      <c r="J76" s="194" t="s">
        <v>57</v>
      </c>
      <c r="K76" s="273"/>
      <c r="L76" s="590"/>
      <c r="M76" s="590"/>
      <c r="N76" s="590"/>
      <c r="O76" s="590"/>
      <c r="P76" s="590"/>
      <c r="Q76" s="590"/>
      <c r="R76" s="590"/>
      <c r="S76" s="590"/>
      <c r="T76" s="590"/>
      <c r="U76" s="591"/>
      <c r="W76" s="1"/>
      <c r="X76" s="1"/>
      <c r="Y76" s="2"/>
      <c r="Z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S76" s="3"/>
      <c r="AT76" s="3"/>
      <c r="AU76" s="3"/>
      <c r="AV76" s="3"/>
      <c r="AX76" s="3"/>
    </row>
    <row r="77" spans="1:50" ht="15">
      <c r="A77" s="194" t="s">
        <v>59</v>
      </c>
      <c r="B77" s="223"/>
      <c r="C77" s="590"/>
      <c r="D77" s="590"/>
      <c r="E77" s="590"/>
      <c r="F77" s="590"/>
      <c r="G77" s="590"/>
      <c r="H77" s="224"/>
      <c r="J77" s="194" t="s">
        <v>59</v>
      </c>
      <c r="K77" s="273"/>
      <c r="L77" s="590"/>
      <c r="M77" s="590"/>
      <c r="N77" s="590"/>
      <c r="O77" s="590"/>
      <c r="P77" s="590"/>
      <c r="Q77" s="590"/>
      <c r="R77" s="590"/>
      <c r="S77" s="590"/>
      <c r="T77" s="590"/>
      <c r="U77" s="591"/>
      <c r="W77" s="1"/>
      <c r="X77" s="1"/>
      <c r="Y77" s="2"/>
      <c r="Z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S77" s="3"/>
      <c r="AT77" s="3"/>
      <c r="AU77" s="3"/>
      <c r="AV77" s="3"/>
      <c r="AX77" s="3"/>
    </row>
    <row r="78" spans="1:50" ht="15">
      <c r="A78" s="194" t="s">
        <v>61</v>
      </c>
      <c r="B78" s="223"/>
      <c r="C78" s="590"/>
      <c r="D78" s="590"/>
      <c r="E78" s="590"/>
      <c r="F78" s="590"/>
      <c r="G78" s="590"/>
      <c r="H78" s="224"/>
      <c r="J78" s="194" t="s">
        <v>61</v>
      </c>
      <c r="K78" s="273"/>
      <c r="L78" s="590"/>
      <c r="M78" s="590"/>
      <c r="N78" s="590"/>
      <c r="O78" s="590"/>
      <c r="P78" s="590"/>
      <c r="Q78" s="590"/>
      <c r="R78" s="590"/>
      <c r="S78" s="590"/>
      <c r="T78" s="590"/>
      <c r="U78" s="591"/>
      <c r="W78" s="1"/>
      <c r="X78" s="1"/>
      <c r="Y78" s="2"/>
      <c r="Z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S78" s="3"/>
      <c r="AT78" s="3"/>
      <c r="AU78" s="3"/>
      <c r="AV78" s="3"/>
      <c r="AX78" s="3"/>
    </row>
    <row r="79" spans="1:50" ht="15">
      <c r="A79" s="194" t="s">
        <v>62</v>
      </c>
      <c r="B79" s="223"/>
      <c r="C79" s="590"/>
      <c r="D79" s="590"/>
      <c r="E79" s="590"/>
      <c r="F79" s="590"/>
      <c r="G79" s="590"/>
      <c r="H79" s="224"/>
      <c r="J79" s="194" t="s">
        <v>62</v>
      </c>
      <c r="K79" s="273"/>
      <c r="L79" s="590"/>
      <c r="M79" s="590"/>
      <c r="N79" s="590"/>
      <c r="O79" s="590"/>
      <c r="P79" s="590"/>
      <c r="Q79" s="590"/>
      <c r="R79" s="590"/>
      <c r="S79" s="590"/>
      <c r="T79" s="590"/>
      <c r="U79" s="591"/>
      <c r="W79" s="1"/>
      <c r="X79" s="1"/>
      <c r="Y79" s="2"/>
      <c r="Z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S79" s="3"/>
      <c r="AT79" s="3"/>
      <c r="AU79" s="3"/>
      <c r="AV79" s="3"/>
      <c r="AX79" s="3"/>
    </row>
    <row r="80" spans="1:50" ht="15">
      <c r="A80" s="194" t="s">
        <v>63</v>
      </c>
      <c r="B80" s="223"/>
      <c r="C80" s="590"/>
      <c r="D80" s="590"/>
      <c r="E80" s="590"/>
      <c r="F80" s="590"/>
      <c r="G80" s="590"/>
      <c r="H80" s="224"/>
      <c r="J80" s="194" t="s">
        <v>63</v>
      </c>
      <c r="K80" s="273"/>
      <c r="L80" s="590"/>
      <c r="M80" s="590"/>
      <c r="N80" s="590"/>
      <c r="O80" s="590"/>
      <c r="P80" s="590"/>
      <c r="Q80" s="590"/>
      <c r="R80" s="590"/>
      <c r="S80" s="590"/>
      <c r="T80" s="590"/>
      <c r="U80" s="591"/>
      <c r="W80" s="1"/>
      <c r="X80" s="1"/>
      <c r="Y80" s="2"/>
      <c r="Z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S80" s="3"/>
      <c r="AT80" s="3"/>
      <c r="AU80" s="3"/>
      <c r="AV80" s="3"/>
      <c r="AX80" s="3"/>
    </row>
    <row r="81" spans="1:50" ht="15">
      <c r="A81" s="194" t="s">
        <v>64</v>
      </c>
      <c r="B81" s="223"/>
      <c r="C81" s="590"/>
      <c r="D81" s="590"/>
      <c r="E81" s="590"/>
      <c r="F81" s="590"/>
      <c r="G81" s="590"/>
      <c r="H81" s="224"/>
      <c r="J81" s="194" t="s">
        <v>64</v>
      </c>
      <c r="K81" s="273"/>
      <c r="L81" s="590"/>
      <c r="M81" s="590"/>
      <c r="N81" s="590"/>
      <c r="O81" s="590"/>
      <c r="P81" s="590"/>
      <c r="Q81" s="590"/>
      <c r="R81" s="590"/>
      <c r="S81" s="590"/>
      <c r="T81" s="590"/>
      <c r="U81" s="591"/>
      <c r="W81" s="1"/>
      <c r="X81" s="1"/>
      <c r="Y81" s="2"/>
      <c r="Z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S81" s="3"/>
      <c r="AT81" s="3"/>
      <c r="AU81" s="3"/>
      <c r="AV81" s="3"/>
      <c r="AX81" s="3"/>
    </row>
    <row r="82" spans="1:50" ht="15.75" thickBot="1">
      <c r="A82" s="195" t="s">
        <v>65</v>
      </c>
      <c r="B82" s="234"/>
      <c r="C82" s="592"/>
      <c r="D82" s="592"/>
      <c r="E82" s="592"/>
      <c r="F82" s="592"/>
      <c r="G82" s="592"/>
      <c r="H82" s="235"/>
      <c r="J82" s="195" t="s">
        <v>65</v>
      </c>
      <c r="K82" s="280"/>
      <c r="L82" s="592"/>
      <c r="M82" s="592"/>
      <c r="N82" s="592"/>
      <c r="O82" s="592"/>
      <c r="P82" s="592"/>
      <c r="Q82" s="592"/>
      <c r="R82" s="592"/>
      <c r="S82" s="592"/>
      <c r="T82" s="592"/>
      <c r="U82" s="593"/>
      <c r="W82" s="1"/>
      <c r="X82" s="1"/>
      <c r="Y82" s="2"/>
      <c r="Z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S82" s="3"/>
      <c r="AT82" s="3"/>
      <c r="AU82" s="3"/>
      <c r="AV82" s="3"/>
      <c r="AX82" s="3"/>
    </row>
    <row r="83" spans="6:50" ht="15">
      <c r="F83" s="76"/>
      <c r="O83" s="76"/>
      <c r="P83" s="76"/>
      <c r="Q83" s="76"/>
      <c r="R83" s="76"/>
      <c r="S83" s="76"/>
      <c r="T83" s="76"/>
      <c r="U83" s="258"/>
      <c r="W83" s="1"/>
      <c r="X83" s="1"/>
      <c r="Y83" s="2"/>
      <c r="Z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S83" s="3"/>
      <c r="AT83" s="3"/>
      <c r="AU83" s="3"/>
      <c r="AV83" s="3"/>
      <c r="AX83" s="3"/>
    </row>
    <row r="84" spans="1:50" ht="15">
      <c r="A84" s="196" t="s">
        <v>66</v>
      </c>
      <c r="B84" s="252"/>
      <c r="C84" s="547" t="s">
        <v>67</v>
      </c>
      <c r="D84" s="589"/>
      <c r="E84" s="589"/>
      <c r="F84" s="589"/>
      <c r="G84" s="589"/>
      <c r="H84" s="548"/>
      <c r="J84" s="547" t="s">
        <v>100</v>
      </c>
      <c r="K84" s="589"/>
      <c r="L84" s="589" t="s">
        <v>69</v>
      </c>
      <c r="M84" s="589"/>
      <c r="N84" s="589"/>
      <c r="O84" s="589"/>
      <c r="P84" s="589"/>
      <c r="Q84" s="548"/>
      <c r="U84" s="198"/>
      <c r="W84" s="1"/>
      <c r="X84" s="1"/>
      <c r="Y84" s="2"/>
      <c r="Z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S84" s="3"/>
      <c r="AT84" s="3"/>
      <c r="AU84" s="3"/>
      <c r="AV84" s="3"/>
      <c r="AX84" s="3"/>
    </row>
    <row r="85" spans="21:50" ht="15">
      <c r="U85" s="198"/>
      <c r="W85" s="1"/>
      <c r="X85" s="1"/>
      <c r="Y85" s="2"/>
      <c r="Z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S85" s="3"/>
      <c r="AT85" s="3"/>
      <c r="AU85" s="3"/>
      <c r="AV85" s="3"/>
      <c r="AX85" s="3"/>
    </row>
    <row r="86" spans="21:50" ht="15">
      <c r="U86" s="198"/>
      <c r="W86" s="1"/>
      <c r="X86" s="1"/>
      <c r="Y86" s="2"/>
      <c r="Z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S86" s="3"/>
      <c r="AT86" s="3"/>
      <c r="AU86" s="3"/>
      <c r="AV86" s="3"/>
      <c r="AX86" s="3"/>
    </row>
    <row r="87" spans="1:50" ht="15">
      <c r="A87" s="255">
        <v>38</v>
      </c>
      <c r="B87" s="255"/>
      <c r="C87" s="255"/>
      <c r="D87" s="256"/>
      <c r="E87" s="267"/>
      <c r="F87" s="255"/>
      <c r="G87" s="255"/>
      <c r="H87" s="255"/>
      <c r="I87" s="255"/>
      <c r="J87" s="255"/>
      <c r="K87" s="257"/>
      <c r="L87" s="257"/>
      <c r="M87" s="257"/>
      <c r="N87" s="257"/>
      <c r="O87" s="76"/>
      <c r="P87" s="76"/>
      <c r="Q87" s="76"/>
      <c r="R87" s="76"/>
      <c r="S87" s="76"/>
      <c r="T87" s="76"/>
      <c r="U87" s="258"/>
      <c r="W87" s="1"/>
      <c r="X87" s="1"/>
      <c r="Y87" s="2"/>
      <c r="Z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S87" s="3"/>
      <c r="AT87" s="3"/>
      <c r="AU87" s="3"/>
      <c r="AV87" s="3"/>
      <c r="AX87" s="3"/>
    </row>
    <row r="88" spans="1:50" ht="15">
      <c r="A88" s="184" t="s">
        <v>84</v>
      </c>
      <c r="B88" s="201"/>
      <c r="C88" s="202"/>
      <c r="D88" s="203" t="s">
        <v>1</v>
      </c>
      <c r="E88" s="204">
        <f>VLOOKUP($A$87,$Y$5:$BB$13,4)</f>
        <v>13.35</v>
      </c>
      <c r="F88" s="205"/>
      <c r="G88" s="206" t="s">
        <v>2</v>
      </c>
      <c r="H88" s="201" t="str">
        <f>Teamsetup!$B$19</f>
        <v>-</v>
      </c>
      <c r="I88" s="201"/>
      <c r="J88" s="202"/>
      <c r="K88" s="207" t="s">
        <v>3</v>
      </c>
      <c r="L88" s="208"/>
      <c r="M88" s="208"/>
      <c r="N88" s="209"/>
      <c r="O88" s="223"/>
      <c r="P88" s="223"/>
      <c r="Q88" s="223"/>
      <c r="R88" s="223"/>
      <c r="S88" s="223"/>
      <c r="T88" s="223"/>
      <c r="U88" s="245"/>
      <c r="W88" s="1"/>
      <c r="X88" s="1"/>
      <c r="Y88" s="2"/>
      <c r="Z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S88" s="3"/>
      <c r="AT88" s="3"/>
      <c r="AU88" s="3"/>
      <c r="AV88" s="3"/>
      <c r="AX88" s="3"/>
    </row>
    <row r="89" spans="1:50" ht="16.5" thickBot="1">
      <c r="A89" s="185" t="s">
        <v>4</v>
      </c>
      <c r="B89" s="210"/>
      <c r="C89" s="211" t="str">
        <f>VLOOKUP($A$87,$Y$5:$BB$13,2)</f>
        <v>Highjump</v>
      </c>
      <c r="D89" s="212" t="str">
        <f>VLOOKUP($A$87,$Y$5:$BB$13,24)</f>
        <v>Under 13 Boys</v>
      </c>
      <c r="E89" s="205"/>
      <c r="F89" s="205" t="s">
        <v>5</v>
      </c>
      <c r="G89" s="565" t="str">
        <f>Teamsetup!$D$19</f>
        <v>-</v>
      </c>
      <c r="H89" s="566"/>
      <c r="I89" s="205"/>
      <c r="J89" s="213"/>
      <c r="K89" s="214"/>
      <c r="L89" s="215"/>
      <c r="M89" s="268"/>
      <c r="N89" s="620" t="s">
        <v>6</v>
      </c>
      <c r="O89" s="620"/>
      <c r="P89" s="555"/>
      <c r="Q89" s="621" t="str">
        <f>IF(Teamsetup!$C$13=6,VLOOKUP($A$87,$Y$4:$BB$41,6),IF(Teamsetup!$C$13&lt;&gt;6,VLOOKUP($A$87,$Y$4:$BB$41,7)))</f>
        <v>-</v>
      </c>
      <c r="R89" s="622" t="e">
        <f>IF($Q$6=6,VLOOKUP($A$1,$V$4:$AR$41,6),IF($Q$6&lt;&gt;6,VLOOKUP($A$1,$V$4:$AR$41,7)))</f>
        <v>#N/A</v>
      </c>
      <c r="S89" s="622"/>
      <c r="T89" s="269"/>
      <c r="U89" s="270"/>
      <c r="W89" s="1"/>
      <c r="X89" s="1"/>
      <c r="Y89" s="2"/>
      <c r="Z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S89" s="3"/>
      <c r="AT89" s="3"/>
      <c r="AU89" s="3"/>
      <c r="AV89" s="3"/>
      <c r="AX89" s="3"/>
    </row>
    <row r="90" spans="1:50" ht="33.75">
      <c r="A90" s="186"/>
      <c r="B90" s="216"/>
      <c r="C90" s="356" t="s">
        <v>222</v>
      </c>
      <c r="D90" s="265"/>
      <c r="E90" s="614" t="s">
        <v>221</v>
      </c>
      <c r="F90" s="616">
        <f>VLOOKUP($A$87,$Y$5:$BB$13,25)</f>
        <v>1</v>
      </c>
      <c r="G90" s="616">
        <f>VLOOKUP($A$87,$Y$5:$BB$13,26)</f>
        <v>1.1</v>
      </c>
      <c r="H90" s="616">
        <f>VLOOKUP($A$87,$Y$5:$BB$13,27)</f>
        <v>1.2</v>
      </c>
      <c r="I90" s="616">
        <f>VLOOKUP($A$87,$Y$5:$BB$13,28)</f>
        <v>1.25</v>
      </c>
      <c r="J90" s="618" t="str">
        <f>VLOOKUP($A$87,$Y$5:$BB$13,29)</f>
        <v>.</v>
      </c>
      <c r="K90" s="610"/>
      <c r="L90" s="610"/>
      <c r="M90" s="560"/>
      <c r="N90" s="612"/>
      <c r="O90" s="608"/>
      <c r="P90" s="608"/>
      <c r="Q90" s="271" t="s">
        <v>89</v>
      </c>
      <c r="R90" s="597" t="s">
        <v>90</v>
      </c>
      <c r="S90" s="599" t="s">
        <v>91</v>
      </c>
      <c r="T90" s="601" t="s">
        <v>92</v>
      </c>
      <c r="U90" s="602"/>
      <c r="V90" s="19"/>
      <c r="W90" s="1"/>
      <c r="X90" s="1"/>
      <c r="Y90" s="2"/>
      <c r="Z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S90" s="3"/>
      <c r="AT90" s="3"/>
      <c r="AU90" s="3"/>
      <c r="AV90" s="3"/>
      <c r="AX90" s="3"/>
    </row>
    <row r="91" spans="1:50" ht="15">
      <c r="A91" s="187"/>
      <c r="B91" s="219" t="s">
        <v>21</v>
      </c>
      <c r="C91" s="220" t="s">
        <v>22</v>
      </c>
      <c r="D91" s="220" t="s">
        <v>23</v>
      </c>
      <c r="E91" s="615"/>
      <c r="F91" s="617" t="e">
        <f>VLOOKUP($A$91,$V$92:$BA$98,21)</f>
        <v>#N/A</v>
      </c>
      <c r="G91" s="617" t="e">
        <f>VLOOKUP($A$91,$V$92:$BA$98,21)</f>
        <v>#N/A</v>
      </c>
      <c r="H91" s="617" t="e">
        <f>VLOOKUP($A$91,$V$92:$BA$98,21)</f>
        <v>#N/A</v>
      </c>
      <c r="I91" s="617" t="e">
        <f>VLOOKUP($A$91,$V$92:$BA$98,21)</f>
        <v>#N/A</v>
      </c>
      <c r="J91" s="619" t="e">
        <f>VLOOKUP($A$91,$V$92:$BA$98,21)</f>
        <v>#N/A</v>
      </c>
      <c r="K91" s="611"/>
      <c r="L91" s="611"/>
      <c r="M91" s="561"/>
      <c r="N91" s="613"/>
      <c r="O91" s="590"/>
      <c r="P91" s="590"/>
      <c r="Q91" s="272" t="s">
        <v>94</v>
      </c>
      <c r="R91" s="598"/>
      <c r="S91" s="600"/>
      <c r="T91" s="273" t="s">
        <v>95</v>
      </c>
      <c r="U91" s="245" t="s">
        <v>96</v>
      </c>
      <c r="V91" s="19"/>
      <c r="W91" s="1"/>
      <c r="X91" s="1"/>
      <c r="Y91" s="2"/>
      <c r="Z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S91" s="3"/>
      <c r="AT91" s="3"/>
      <c r="AU91" s="3"/>
      <c r="AV91" s="3"/>
      <c r="AX91" s="3"/>
    </row>
    <row r="92" spans="1:21" ht="15">
      <c r="A92" s="188">
        <v>1</v>
      </c>
      <c r="B92" s="205" t="str">
        <f>VLOOKUP($A$87,$Y$5:$BB$13,8)</f>
        <v>-</v>
      </c>
      <c r="C92" s="221"/>
      <c r="D92" s="222" t="str">
        <f>VLOOKUP($A$87,$Y$5:$BB$13,16)</f>
        <v>-</v>
      </c>
      <c r="E92" s="223"/>
      <c r="F92" s="223"/>
      <c r="G92" s="223"/>
      <c r="H92" s="223"/>
      <c r="I92" s="223"/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45"/>
    </row>
    <row r="93" spans="1:21" ht="15">
      <c r="A93" s="188">
        <v>2</v>
      </c>
      <c r="B93" s="205" t="str">
        <f>VLOOKUP($A$87,$Y$5:$BB$13,9)</f>
        <v>-</v>
      </c>
      <c r="C93" s="221"/>
      <c r="D93" s="205" t="str">
        <f>VLOOKUP($A$87,$Y$5:$BB$13,17)</f>
        <v>-</v>
      </c>
      <c r="E93" s="223"/>
      <c r="F93" s="274"/>
      <c r="G93" s="274"/>
      <c r="H93" s="223"/>
      <c r="I93" s="223"/>
      <c r="J93" s="223"/>
      <c r="K93" s="223"/>
      <c r="L93" s="223"/>
      <c r="M93" s="223"/>
      <c r="N93" s="223"/>
      <c r="O93" s="223"/>
      <c r="P93" s="223"/>
      <c r="Q93" s="223"/>
      <c r="R93" s="223"/>
      <c r="S93" s="223"/>
      <c r="T93" s="223"/>
      <c r="U93" s="245"/>
    </row>
    <row r="94" spans="1:21" ht="20.25" customHeight="1">
      <c r="A94" s="188">
        <v>3</v>
      </c>
      <c r="B94" s="205" t="str">
        <f>VLOOKUP($A$87,$Y$5:$BB$13,10)</f>
        <v>-</v>
      </c>
      <c r="C94" s="221"/>
      <c r="D94" s="205" t="str">
        <f>VLOOKUP($A$87,$Y$5:$BB$13,18)</f>
        <v>-</v>
      </c>
      <c r="E94" s="223"/>
      <c r="F94" s="275"/>
      <c r="G94" s="275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  <c r="S94" s="223"/>
      <c r="T94" s="223"/>
      <c r="U94" s="245"/>
    </row>
    <row r="95" spans="1:21" ht="15">
      <c r="A95" s="188">
        <v>4</v>
      </c>
      <c r="B95" s="205" t="str">
        <f>VLOOKUP($A$87,$Y$5:$BB$13,11)</f>
        <v>-</v>
      </c>
      <c r="C95" s="221"/>
      <c r="D95" s="205" t="str">
        <f>VLOOKUP($A$87,$Y$5:$BB$13,19)</f>
        <v>-</v>
      </c>
      <c r="E95" s="223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45"/>
    </row>
    <row r="96" spans="1:21" ht="15">
      <c r="A96" s="188">
        <v>5</v>
      </c>
      <c r="B96" s="205" t="str">
        <f>VLOOKUP($A$87,$Y$5:$BB$13,12)</f>
        <v>-</v>
      </c>
      <c r="C96" s="221"/>
      <c r="D96" s="205" t="str">
        <f>VLOOKUP($A$87,$Y$5:$BB$13,20)</f>
        <v>-</v>
      </c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223"/>
      <c r="U96" s="245"/>
    </row>
    <row r="97" spans="1:21" ht="15">
      <c r="A97" s="188">
        <v>6</v>
      </c>
      <c r="B97" s="205" t="str">
        <f>VLOOKUP($A$87,$Y$5:$BB$13,13)</f>
        <v>-</v>
      </c>
      <c r="C97" s="221"/>
      <c r="D97" s="205" t="str">
        <f>VLOOKUP($A$87,$Y$5:$BB$13,21)</f>
        <v>-</v>
      </c>
      <c r="E97" s="223"/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223"/>
      <c r="S97" s="223"/>
      <c r="T97" s="223"/>
      <c r="U97" s="245"/>
    </row>
    <row r="98" spans="1:21" ht="15">
      <c r="A98" s="188">
        <v>7</v>
      </c>
      <c r="B98" s="205" t="str">
        <f>VLOOKUP($A$87,$Y$5:$BB$13,14)</f>
        <v>-</v>
      </c>
      <c r="C98" s="221"/>
      <c r="D98" s="205" t="str">
        <f>VLOOKUP($A$87,$Y$5:$BB$13,22)</f>
        <v>-</v>
      </c>
      <c r="E98" s="223"/>
      <c r="F98" s="223"/>
      <c r="G98" s="223"/>
      <c r="H98" s="223"/>
      <c r="I98" s="223"/>
      <c r="J98" s="223"/>
      <c r="K98" s="223"/>
      <c r="L98" s="223"/>
      <c r="M98" s="223"/>
      <c r="N98" s="223"/>
      <c r="O98" s="223"/>
      <c r="P98" s="223"/>
      <c r="Q98" s="223"/>
      <c r="R98" s="223"/>
      <c r="S98" s="223"/>
      <c r="T98" s="223"/>
      <c r="U98" s="245"/>
    </row>
    <row r="99" spans="1:50" ht="15">
      <c r="A99" s="188">
        <v>8</v>
      </c>
      <c r="B99" s="205" t="str">
        <f>VLOOKUP($A$87,$Y$5:$BB$13,15)</f>
        <v>-</v>
      </c>
      <c r="C99" s="221"/>
      <c r="D99" s="221" t="str">
        <f>VLOOKUP($A$87,$Y$5:$BB$13,23)</f>
        <v>-</v>
      </c>
      <c r="E99" s="223"/>
      <c r="F99" s="223"/>
      <c r="G99" s="223"/>
      <c r="H99" s="223"/>
      <c r="I99" s="223"/>
      <c r="J99" s="223"/>
      <c r="K99" s="223"/>
      <c r="L99" s="223"/>
      <c r="M99" s="223"/>
      <c r="N99" s="223"/>
      <c r="O99" s="223"/>
      <c r="P99" s="223"/>
      <c r="Q99" s="223"/>
      <c r="R99" s="223"/>
      <c r="S99" s="223"/>
      <c r="T99" s="223"/>
      <c r="U99" s="245"/>
      <c r="V99" s="19"/>
      <c r="W99" s="1"/>
      <c r="X99" s="1"/>
      <c r="Y99" s="2"/>
      <c r="Z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S99" s="3"/>
      <c r="AT99" s="3"/>
      <c r="AU99" s="3"/>
      <c r="AV99" s="3"/>
      <c r="AX99" s="3"/>
    </row>
    <row r="100" spans="1:50" ht="15">
      <c r="A100" s="188">
        <v>9</v>
      </c>
      <c r="B100" s="205" t="str">
        <f>CONCATENATE(VLOOKUP($A$87,$Y$5:$BB$13,8),(VLOOKUP($A$87,$Y$5:$BB$13,8)))</f>
        <v>--</v>
      </c>
      <c r="C100" s="221"/>
      <c r="D100" s="221" t="str">
        <f>VLOOKUP($A$87,$Y$5:$BB$13,16)</f>
        <v>-</v>
      </c>
      <c r="E100" s="223"/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45"/>
      <c r="V100" s="19"/>
      <c r="W100" s="1"/>
      <c r="X100" s="1"/>
      <c r="Y100" s="2"/>
      <c r="Z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S100" s="3"/>
      <c r="AT100" s="3"/>
      <c r="AU100" s="3"/>
      <c r="AV100" s="3"/>
      <c r="AX100" s="3"/>
    </row>
    <row r="101" spans="1:50" ht="15">
      <c r="A101" s="188">
        <v>10</v>
      </c>
      <c r="B101" s="205" t="str">
        <f>CONCATENATE(VLOOKUP($A$87,$Y$5:$BB$13,9),(VLOOKUP($A$87,$Y$5:$BB$13,9)))</f>
        <v>--</v>
      </c>
      <c r="C101" s="221"/>
      <c r="D101" s="221" t="str">
        <f>VLOOKUP($A$87,$Y$5:$BB$13,17)</f>
        <v>-</v>
      </c>
      <c r="E101" s="223"/>
      <c r="F101" s="223"/>
      <c r="G101" s="223"/>
      <c r="H101" s="223"/>
      <c r="I101" s="223"/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45"/>
      <c r="V101" s="19"/>
      <c r="W101" s="1"/>
      <c r="X101" s="1"/>
      <c r="Y101" s="2"/>
      <c r="Z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S101" s="3"/>
      <c r="AT101" s="3"/>
      <c r="AU101" s="3"/>
      <c r="AV101" s="3"/>
      <c r="AX101" s="3"/>
    </row>
    <row r="102" spans="1:50" ht="15">
      <c r="A102" s="188">
        <v>11</v>
      </c>
      <c r="B102" s="205" t="str">
        <f>CONCATENATE(VLOOKUP($A$87,$Y$5:$BB$13,10),(VLOOKUP($A$87,$Y$5:$BB$13,10)))</f>
        <v>--</v>
      </c>
      <c r="C102" s="221"/>
      <c r="D102" s="228" t="str">
        <f>VLOOKUP($A$87,$Y$5:$BB$13,18)</f>
        <v>-</v>
      </c>
      <c r="E102" s="223"/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45"/>
      <c r="V102" s="19"/>
      <c r="W102" s="1"/>
      <c r="X102" s="1"/>
      <c r="Y102" s="2"/>
      <c r="Z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S102" s="3"/>
      <c r="AT102" s="3"/>
      <c r="AU102" s="3"/>
      <c r="AV102" s="3"/>
      <c r="AX102" s="3"/>
    </row>
    <row r="103" spans="1:50" ht="15">
      <c r="A103" s="188">
        <v>12</v>
      </c>
      <c r="B103" s="205" t="str">
        <f>CONCATENATE(VLOOKUP($A$87,$Y$5:$BB$13,11),(VLOOKUP($A$87,$Y$5:$BB$13,11)))</f>
        <v>--</v>
      </c>
      <c r="C103" s="221"/>
      <c r="D103" s="221" t="str">
        <f>VLOOKUP($A$87,$Y$5:$BB$13,19)</f>
        <v>-</v>
      </c>
      <c r="E103" s="223"/>
      <c r="F103" s="223"/>
      <c r="G103" s="223"/>
      <c r="H103" s="223"/>
      <c r="I103" s="223"/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23"/>
      <c r="U103" s="245"/>
      <c r="V103" s="19"/>
      <c r="W103" s="1"/>
      <c r="X103" s="1"/>
      <c r="Y103" s="2"/>
      <c r="Z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S103" s="3"/>
      <c r="AT103" s="3"/>
      <c r="AU103" s="3"/>
      <c r="AV103" s="3"/>
      <c r="AX103" s="3"/>
    </row>
    <row r="104" spans="1:50" ht="15">
      <c r="A104" s="188">
        <v>13</v>
      </c>
      <c r="B104" s="205" t="str">
        <f>CONCATENATE(VLOOKUP($A$87,$Y$5:$BB$13,12),(VLOOKUP($A$87,$Y$5:$BB$13,12)))</f>
        <v>--</v>
      </c>
      <c r="C104" s="221"/>
      <c r="D104" s="221" t="str">
        <f>VLOOKUP($A$87,$Y$5:$BB$13,20)</f>
        <v>-</v>
      </c>
      <c r="E104" s="223"/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45"/>
      <c r="V104" s="19"/>
      <c r="W104" s="1"/>
      <c r="X104" s="1"/>
      <c r="Y104" s="2"/>
      <c r="Z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S104" s="3"/>
      <c r="AT104" s="3"/>
      <c r="AU104" s="3"/>
      <c r="AV104" s="3"/>
      <c r="AX104" s="3"/>
    </row>
    <row r="105" spans="1:50" ht="15">
      <c r="A105" s="188">
        <v>14</v>
      </c>
      <c r="B105" s="205" t="str">
        <f>CONCATENATE(VLOOKUP($A$87,$Y$5:$BB$13,13),(VLOOKUP($A$87,$Y$5:$BB$13,13)))</f>
        <v>--</v>
      </c>
      <c r="C105" s="221"/>
      <c r="D105" s="221" t="str">
        <f>VLOOKUP($A$87,$Y$5:$BB$13,21)</f>
        <v>-</v>
      </c>
      <c r="E105" s="223"/>
      <c r="F105" s="223"/>
      <c r="G105" s="223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  <c r="R105" s="223"/>
      <c r="S105" s="223"/>
      <c r="T105" s="223"/>
      <c r="U105" s="245"/>
      <c r="V105" s="19"/>
      <c r="W105" s="1"/>
      <c r="X105" s="1"/>
      <c r="Y105" s="2"/>
      <c r="Z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S105" s="3"/>
      <c r="AT105" s="3"/>
      <c r="AU105" s="3"/>
      <c r="AV105" s="3"/>
      <c r="AX105" s="3"/>
    </row>
    <row r="106" spans="1:50" ht="15.75">
      <c r="A106" s="188">
        <v>15</v>
      </c>
      <c r="B106" s="230" t="str">
        <f>CONCATENATE(VLOOKUP($A$87,$Y$5:$BB$13,14),(VLOOKUP($A$87,$Y$5:$BB$13,14)))</f>
        <v>--</v>
      </c>
      <c r="C106" s="221"/>
      <c r="D106" s="222" t="str">
        <f>VLOOKUP($A$87,$Y$5:$BB$13,22)</f>
        <v>-</v>
      </c>
      <c r="E106" s="223"/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23"/>
      <c r="U106" s="245"/>
      <c r="V106" s="19"/>
      <c r="W106" s="1"/>
      <c r="X106" s="1"/>
      <c r="Y106" s="2"/>
      <c r="Z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S106" s="3"/>
      <c r="AT106" s="3"/>
      <c r="AU106" s="3"/>
      <c r="AV106" s="3"/>
      <c r="AX106" s="3"/>
    </row>
    <row r="107" spans="1:50" ht="15.75">
      <c r="A107" s="188">
        <v>16</v>
      </c>
      <c r="B107" s="230" t="str">
        <f>CONCATENATE(VLOOKUP($A$87,$Y$5:$BB$13,15),(VLOOKUP($A$87,$Y$5:$BB$13,15)))</f>
        <v>--</v>
      </c>
      <c r="C107" s="221"/>
      <c r="D107" s="222" t="str">
        <f>VLOOKUP($A$87,$Y$5:$BB$13,23)</f>
        <v>-</v>
      </c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45"/>
      <c r="V107" s="19"/>
      <c r="W107" s="1"/>
      <c r="X107" s="1"/>
      <c r="Y107" s="2"/>
      <c r="Z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S107" s="3"/>
      <c r="AT107" s="3"/>
      <c r="AU107" s="3"/>
      <c r="AV107" s="3"/>
      <c r="AX107" s="3"/>
    </row>
    <row r="108" spans="1:50" ht="15.75">
      <c r="A108" s="188">
        <v>17</v>
      </c>
      <c r="B108" s="230"/>
      <c r="C108" s="221"/>
      <c r="D108" s="222"/>
      <c r="E108" s="223"/>
      <c r="F108" s="223"/>
      <c r="G108" s="223"/>
      <c r="H108" s="223"/>
      <c r="I108" s="223"/>
      <c r="J108" s="223"/>
      <c r="K108" s="223"/>
      <c r="L108" s="223"/>
      <c r="M108" s="223"/>
      <c r="N108" s="223"/>
      <c r="O108" s="223"/>
      <c r="P108" s="223"/>
      <c r="Q108" s="223"/>
      <c r="R108" s="223"/>
      <c r="S108" s="223"/>
      <c r="T108" s="223"/>
      <c r="U108" s="245"/>
      <c r="V108" s="19"/>
      <c r="W108" s="1"/>
      <c r="X108" s="1"/>
      <c r="Y108" s="2"/>
      <c r="Z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S108" s="3"/>
      <c r="AT108" s="3"/>
      <c r="AU108" s="3"/>
      <c r="AV108" s="3"/>
      <c r="AX108" s="3"/>
    </row>
    <row r="109" spans="1:50" s="363" customFormat="1" ht="15.75">
      <c r="A109" s="188">
        <v>18</v>
      </c>
      <c r="B109" s="230"/>
      <c r="C109" s="221"/>
      <c r="D109" s="222"/>
      <c r="E109" s="467"/>
      <c r="F109" s="467"/>
      <c r="G109" s="467"/>
      <c r="H109" s="467"/>
      <c r="I109" s="467"/>
      <c r="J109" s="467"/>
      <c r="K109" s="467"/>
      <c r="L109" s="467"/>
      <c r="M109" s="467"/>
      <c r="N109" s="467"/>
      <c r="O109" s="467"/>
      <c r="P109" s="467"/>
      <c r="Q109" s="467"/>
      <c r="R109" s="467"/>
      <c r="S109" s="467"/>
      <c r="T109" s="467"/>
      <c r="U109" s="245"/>
      <c r="V109" s="19"/>
      <c r="W109" s="1"/>
      <c r="X109" s="1"/>
      <c r="Y109" s="2"/>
      <c r="Z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S109" s="3"/>
      <c r="AT109" s="3"/>
      <c r="AU109" s="3"/>
      <c r="AV109" s="3"/>
      <c r="AW109" s="3"/>
      <c r="AX109" s="3"/>
    </row>
    <row r="110" spans="1:50" s="363" customFormat="1" ht="15.75">
      <c r="A110" s="188">
        <v>19</v>
      </c>
      <c r="B110" s="230"/>
      <c r="C110" s="221"/>
      <c r="D110" s="222"/>
      <c r="E110" s="467"/>
      <c r="F110" s="467"/>
      <c r="G110" s="467"/>
      <c r="H110" s="467"/>
      <c r="I110" s="467"/>
      <c r="J110" s="467"/>
      <c r="K110" s="467"/>
      <c r="L110" s="467"/>
      <c r="M110" s="467"/>
      <c r="N110" s="467"/>
      <c r="O110" s="467"/>
      <c r="P110" s="467"/>
      <c r="Q110" s="467"/>
      <c r="R110" s="467"/>
      <c r="S110" s="467"/>
      <c r="T110" s="467"/>
      <c r="U110" s="245"/>
      <c r="V110" s="19"/>
      <c r="W110" s="1"/>
      <c r="X110" s="1"/>
      <c r="Y110" s="2"/>
      <c r="Z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S110" s="3"/>
      <c r="AT110" s="3"/>
      <c r="AU110" s="3"/>
      <c r="AV110" s="3"/>
      <c r="AW110" s="3"/>
      <c r="AX110" s="3"/>
    </row>
    <row r="111" spans="1:50" ht="15.75">
      <c r="A111" s="188">
        <v>20</v>
      </c>
      <c r="B111" s="230"/>
      <c r="C111" s="221"/>
      <c r="D111" s="222"/>
      <c r="E111" s="223"/>
      <c r="F111" s="223"/>
      <c r="G111" s="223"/>
      <c r="H111" s="223"/>
      <c r="I111" s="223"/>
      <c r="J111" s="223"/>
      <c r="K111" s="223"/>
      <c r="L111" s="223"/>
      <c r="M111" s="223"/>
      <c r="N111" s="223"/>
      <c r="O111" s="223"/>
      <c r="P111" s="223"/>
      <c r="Q111" s="223"/>
      <c r="R111" s="223"/>
      <c r="S111" s="223"/>
      <c r="T111" s="223"/>
      <c r="U111" s="245"/>
      <c r="V111" s="19"/>
      <c r="W111" s="1"/>
      <c r="X111" s="1"/>
      <c r="Y111" s="2"/>
      <c r="Z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S111" s="3"/>
      <c r="AT111" s="3"/>
      <c r="AU111" s="3"/>
      <c r="AV111" s="3"/>
      <c r="AX111" s="3"/>
    </row>
    <row r="112" spans="1:50" ht="15.75">
      <c r="A112" s="188">
        <v>21</v>
      </c>
      <c r="B112" s="230"/>
      <c r="C112" s="221"/>
      <c r="D112" s="222"/>
      <c r="E112" s="223"/>
      <c r="F112" s="223"/>
      <c r="G112" s="223"/>
      <c r="H112" s="223"/>
      <c r="I112" s="223"/>
      <c r="J112" s="223"/>
      <c r="K112" s="223"/>
      <c r="L112" s="223"/>
      <c r="M112" s="223"/>
      <c r="N112" s="223"/>
      <c r="O112" s="223"/>
      <c r="P112" s="223"/>
      <c r="Q112" s="223"/>
      <c r="R112" s="223"/>
      <c r="S112" s="223"/>
      <c r="T112" s="223"/>
      <c r="U112" s="245"/>
      <c r="V112" s="19"/>
      <c r="W112" s="1"/>
      <c r="X112" s="1"/>
      <c r="Y112" s="2"/>
      <c r="Z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S112" s="3"/>
      <c r="AT112" s="3"/>
      <c r="AU112" s="3"/>
      <c r="AV112" s="3"/>
      <c r="AX112" s="3"/>
    </row>
    <row r="113" spans="1:50" ht="16.5" thickBot="1">
      <c r="A113" s="188">
        <v>22</v>
      </c>
      <c r="B113" s="231"/>
      <c r="C113" s="232"/>
      <c r="D113" s="233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  <c r="R113" s="234"/>
      <c r="S113" s="234"/>
      <c r="T113" s="234"/>
      <c r="U113" s="276"/>
      <c r="V113" s="19"/>
      <c r="W113" s="1"/>
      <c r="X113" s="1"/>
      <c r="Y113" s="2"/>
      <c r="Z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S113" s="3"/>
      <c r="AT113" s="3"/>
      <c r="AU113" s="3"/>
      <c r="AV113" s="3"/>
      <c r="AX113" s="3"/>
    </row>
    <row r="114" spans="1:50" ht="15.75" thickBot="1">
      <c r="A114" s="277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258"/>
      <c r="V114" s="19"/>
      <c r="W114" s="1"/>
      <c r="X114" s="1"/>
      <c r="Y114" s="2"/>
      <c r="Z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S114" s="3"/>
      <c r="AT114" s="3"/>
      <c r="AU114" s="3"/>
      <c r="AV114" s="3"/>
      <c r="AX114" s="3"/>
    </row>
    <row r="115" spans="1:50" ht="15">
      <c r="A115" s="603" t="s">
        <v>48</v>
      </c>
      <c r="B115" s="604"/>
      <c r="C115" s="604"/>
      <c r="D115" s="604"/>
      <c r="E115" s="604"/>
      <c r="F115" s="604"/>
      <c r="G115" s="604"/>
      <c r="H115" s="605"/>
      <c r="J115" s="603" t="s">
        <v>98</v>
      </c>
      <c r="K115" s="604"/>
      <c r="L115" s="604"/>
      <c r="M115" s="604"/>
      <c r="N115" s="604"/>
      <c r="O115" s="604"/>
      <c r="P115" s="604"/>
      <c r="Q115" s="604"/>
      <c r="R115" s="604"/>
      <c r="S115" s="604"/>
      <c r="T115" s="604"/>
      <c r="U115" s="605"/>
      <c r="V115" s="19"/>
      <c r="W115" s="1"/>
      <c r="X115" s="1"/>
      <c r="Y115" s="2"/>
      <c r="Z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S115" s="3"/>
      <c r="AT115" s="3"/>
      <c r="AU115" s="3"/>
      <c r="AV115" s="3"/>
      <c r="AX115" s="3"/>
    </row>
    <row r="116" spans="1:50" ht="15">
      <c r="A116" s="193" t="s">
        <v>51</v>
      </c>
      <c r="B116" s="240" t="s">
        <v>21</v>
      </c>
      <c r="C116" s="606" t="s">
        <v>22</v>
      </c>
      <c r="D116" s="606"/>
      <c r="E116" s="607" t="s">
        <v>23</v>
      </c>
      <c r="F116" s="607"/>
      <c r="G116" s="607"/>
      <c r="H116" s="224" t="s">
        <v>52</v>
      </c>
      <c r="J116" s="278" t="s">
        <v>51</v>
      </c>
      <c r="K116" s="279" t="s">
        <v>99</v>
      </c>
      <c r="L116" s="608" t="s">
        <v>22</v>
      </c>
      <c r="M116" s="608"/>
      <c r="N116" s="608"/>
      <c r="O116" s="608"/>
      <c r="P116" s="608" t="s">
        <v>23</v>
      </c>
      <c r="Q116" s="608"/>
      <c r="R116" s="608"/>
      <c r="S116" s="608"/>
      <c r="T116" s="608" t="s">
        <v>52</v>
      </c>
      <c r="U116" s="609"/>
      <c r="V116" s="19"/>
      <c r="W116" s="1"/>
      <c r="X116" s="1"/>
      <c r="Y116" s="2"/>
      <c r="Z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S116" s="3"/>
      <c r="AT116" s="3"/>
      <c r="AU116" s="3"/>
      <c r="AV116" s="3"/>
      <c r="AX116" s="3"/>
    </row>
    <row r="117" spans="1:50" ht="15">
      <c r="A117" s="194" t="s">
        <v>54</v>
      </c>
      <c r="B117" s="223"/>
      <c r="C117" s="590"/>
      <c r="D117" s="590"/>
      <c r="E117" s="590"/>
      <c r="F117" s="590"/>
      <c r="G117" s="590"/>
      <c r="H117" s="224"/>
      <c r="J117" s="194" t="s">
        <v>54</v>
      </c>
      <c r="K117" s="273"/>
      <c r="L117" s="590"/>
      <c r="M117" s="590"/>
      <c r="N117" s="590"/>
      <c r="O117" s="590"/>
      <c r="P117" s="590"/>
      <c r="Q117" s="590"/>
      <c r="R117" s="590"/>
      <c r="S117" s="590"/>
      <c r="T117" s="590"/>
      <c r="U117" s="591"/>
      <c r="V117" s="19"/>
      <c r="W117" s="1"/>
      <c r="X117" s="1"/>
      <c r="Y117" s="2"/>
      <c r="Z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S117" s="3"/>
      <c r="AT117" s="3"/>
      <c r="AU117" s="3"/>
      <c r="AV117" s="3"/>
      <c r="AX117" s="3"/>
    </row>
    <row r="118" spans="1:50" ht="15">
      <c r="A118" s="194" t="s">
        <v>57</v>
      </c>
      <c r="B118" s="223"/>
      <c r="C118" s="590"/>
      <c r="D118" s="590"/>
      <c r="E118" s="590"/>
      <c r="F118" s="590"/>
      <c r="G118" s="590"/>
      <c r="H118" s="224"/>
      <c r="J118" s="194" t="s">
        <v>57</v>
      </c>
      <c r="K118" s="273"/>
      <c r="L118" s="590"/>
      <c r="M118" s="590"/>
      <c r="N118" s="590"/>
      <c r="O118" s="590"/>
      <c r="P118" s="590"/>
      <c r="Q118" s="590"/>
      <c r="R118" s="590"/>
      <c r="S118" s="590"/>
      <c r="T118" s="590"/>
      <c r="U118" s="591"/>
      <c r="V118" s="19"/>
      <c r="W118" s="1"/>
      <c r="X118" s="1"/>
      <c r="Y118" s="2"/>
      <c r="Z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S118" s="3"/>
      <c r="AT118" s="3"/>
      <c r="AU118" s="3"/>
      <c r="AV118" s="3"/>
      <c r="AX118" s="3"/>
    </row>
    <row r="119" spans="1:50" ht="15">
      <c r="A119" s="194" t="s">
        <v>59</v>
      </c>
      <c r="B119" s="223"/>
      <c r="C119" s="590"/>
      <c r="D119" s="590"/>
      <c r="E119" s="590"/>
      <c r="F119" s="590"/>
      <c r="G119" s="590"/>
      <c r="H119" s="224"/>
      <c r="J119" s="194" t="s">
        <v>59</v>
      </c>
      <c r="K119" s="273"/>
      <c r="L119" s="590"/>
      <c r="M119" s="590"/>
      <c r="N119" s="590"/>
      <c r="O119" s="590"/>
      <c r="P119" s="590"/>
      <c r="Q119" s="590"/>
      <c r="R119" s="590"/>
      <c r="S119" s="590"/>
      <c r="T119" s="590"/>
      <c r="U119" s="591"/>
      <c r="V119" s="19"/>
      <c r="W119" s="1"/>
      <c r="X119" s="1"/>
      <c r="Y119" s="2"/>
      <c r="Z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S119" s="3"/>
      <c r="AT119" s="3"/>
      <c r="AU119" s="3"/>
      <c r="AV119" s="3"/>
      <c r="AX119" s="3"/>
    </row>
    <row r="120" spans="1:50" ht="15">
      <c r="A120" s="194" t="s">
        <v>61</v>
      </c>
      <c r="B120" s="223"/>
      <c r="C120" s="590"/>
      <c r="D120" s="590"/>
      <c r="E120" s="590"/>
      <c r="F120" s="590"/>
      <c r="G120" s="590"/>
      <c r="H120" s="224"/>
      <c r="J120" s="194" t="s">
        <v>61</v>
      </c>
      <c r="K120" s="273"/>
      <c r="L120" s="590"/>
      <c r="M120" s="590"/>
      <c r="N120" s="590"/>
      <c r="O120" s="590"/>
      <c r="P120" s="590"/>
      <c r="Q120" s="590"/>
      <c r="R120" s="590"/>
      <c r="S120" s="590"/>
      <c r="T120" s="590"/>
      <c r="U120" s="591"/>
      <c r="V120" s="19"/>
      <c r="W120" s="1"/>
      <c r="X120" s="1"/>
      <c r="Y120" s="2"/>
      <c r="Z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S120" s="3"/>
      <c r="AT120" s="3"/>
      <c r="AU120" s="3"/>
      <c r="AV120" s="3"/>
      <c r="AX120" s="3"/>
    </row>
    <row r="121" spans="1:50" ht="15">
      <c r="A121" s="194" t="s">
        <v>62</v>
      </c>
      <c r="B121" s="223"/>
      <c r="C121" s="590"/>
      <c r="D121" s="590"/>
      <c r="E121" s="590"/>
      <c r="F121" s="590"/>
      <c r="G121" s="590"/>
      <c r="H121" s="224"/>
      <c r="J121" s="194" t="s">
        <v>62</v>
      </c>
      <c r="K121" s="273"/>
      <c r="L121" s="590"/>
      <c r="M121" s="590"/>
      <c r="N121" s="590"/>
      <c r="O121" s="590"/>
      <c r="P121" s="590"/>
      <c r="Q121" s="590"/>
      <c r="R121" s="590"/>
      <c r="S121" s="590"/>
      <c r="T121" s="590"/>
      <c r="U121" s="591"/>
      <c r="V121" s="19"/>
      <c r="W121" s="1"/>
      <c r="X121" s="1"/>
      <c r="Y121" s="2"/>
      <c r="Z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S121" s="3"/>
      <c r="AT121" s="3"/>
      <c r="AU121" s="3"/>
      <c r="AV121" s="3"/>
      <c r="AX121" s="3"/>
    </row>
    <row r="122" spans="1:50" ht="15">
      <c r="A122" s="194" t="s">
        <v>63</v>
      </c>
      <c r="B122" s="223"/>
      <c r="C122" s="590"/>
      <c r="D122" s="590"/>
      <c r="E122" s="590"/>
      <c r="F122" s="590"/>
      <c r="G122" s="590"/>
      <c r="H122" s="224"/>
      <c r="J122" s="194" t="s">
        <v>63</v>
      </c>
      <c r="K122" s="273"/>
      <c r="L122" s="590"/>
      <c r="M122" s="590"/>
      <c r="N122" s="590"/>
      <c r="O122" s="590"/>
      <c r="P122" s="590"/>
      <c r="Q122" s="590"/>
      <c r="R122" s="590"/>
      <c r="S122" s="590"/>
      <c r="T122" s="590"/>
      <c r="U122" s="591"/>
      <c r="V122" s="19"/>
      <c r="W122" s="1"/>
      <c r="X122" s="1"/>
      <c r="Y122" s="2"/>
      <c r="Z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S122" s="3"/>
      <c r="AT122" s="3"/>
      <c r="AU122" s="3"/>
      <c r="AV122" s="3"/>
      <c r="AX122" s="3"/>
    </row>
    <row r="123" spans="1:50" ht="15">
      <c r="A123" s="194" t="s">
        <v>64</v>
      </c>
      <c r="B123" s="223"/>
      <c r="C123" s="590"/>
      <c r="D123" s="590"/>
      <c r="E123" s="590"/>
      <c r="F123" s="590"/>
      <c r="G123" s="590"/>
      <c r="H123" s="224"/>
      <c r="J123" s="194" t="s">
        <v>64</v>
      </c>
      <c r="K123" s="273"/>
      <c r="L123" s="590"/>
      <c r="M123" s="590"/>
      <c r="N123" s="590"/>
      <c r="O123" s="590"/>
      <c r="P123" s="590"/>
      <c r="Q123" s="590"/>
      <c r="R123" s="590"/>
      <c r="S123" s="590"/>
      <c r="T123" s="590"/>
      <c r="U123" s="591"/>
      <c r="V123" s="19"/>
      <c r="W123" s="1"/>
      <c r="X123" s="1"/>
      <c r="Y123" s="2"/>
      <c r="Z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S123" s="3"/>
      <c r="AT123" s="3"/>
      <c r="AU123" s="3"/>
      <c r="AV123" s="3"/>
      <c r="AX123" s="3"/>
    </row>
    <row r="124" spans="1:50" ht="15.75" thickBot="1">
      <c r="A124" s="195" t="s">
        <v>65</v>
      </c>
      <c r="B124" s="234"/>
      <c r="C124" s="592"/>
      <c r="D124" s="592"/>
      <c r="E124" s="592"/>
      <c r="F124" s="592"/>
      <c r="G124" s="592"/>
      <c r="H124" s="235"/>
      <c r="J124" s="195" t="s">
        <v>65</v>
      </c>
      <c r="K124" s="280"/>
      <c r="L124" s="592"/>
      <c r="M124" s="592"/>
      <c r="N124" s="592"/>
      <c r="O124" s="592"/>
      <c r="P124" s="592"/>
      <c r="Q124" s="592"/>
      <c r="R124" s="592"/>
      <c r="S124" s="592"/>
      <c r="T124" s="592"/>
      <c r="U124" s="593"/>
      <c r="V124" s="19"/>
      <c r="W124" s="1"/>
      <c r="X124" s="1"/>
      <c r="Y124" s="2"/>
      <c r="Z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S124" s="3"/>
      <c r="AT124" s="3"/>
      <c r="AU124" s="3"/>
      <c r="AV124" s="3"/>
      <c r="AX124" s="3"/>
    </row>
    <row r="125" spans="6:50" ht="15">
      <c r="F125" s="76"/>
      <c r="O125" s="76"/>
      <c r="P125" s="76"/>
      <c r="Q125" s="76"/>
      <c r="R125" s="76"/>
      <c r="S125" s="76"/>
      <c r="T125" s="76"/>
      <c r="U125" s="258"/>
      <c r="V125" s="19"/>
      <c r="W125" s="1"/>
      <c r="X125" s="1"/>
      <c r="Y125" s="2"/>
      <c r="Z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S125" s="3"/>
      <c r="AT125" s="3"/>
      <c r="AU125" s="3"/>
      <c r="AV125" s="3"/>
      <c r="AX125" s="3"/>
    </row>
    <row r="126" spans="1:50" ht="15">
      <c r="A126" s="196" t="s">
        <v>66</v>
      </c>
      <c r="B126" s="252"/>
      <c r="C126" s="547" t="s">
        <v>67</v>
      </c>
      <c r="D126" s="589"/>
      <c r="E126" s="589"/>
      <c r="F126" s="589"/>
      <c r="G126" s="589"/>
      <c r="H126" s="548"/>
      <c r="J126" s="547" t="s">
        <v>100</v>
      </c>
      <c r="K126" s="589"/>
      <c r="L126" s="589" t="s">
        <v>69</v>
      </c>
      <c r="M126" s="589"/>
      <c r="N126" s="589"/>
      <c r="O126" s="589"/>
      <c r="P126" s="589"/>
      <c r="Q126" s="548"/>
      <c r="U126" s="198"/>
      <c r="V126" s="19"/>
      <c r="W126" s="1"/>
      <c r="X126" s="1"/>
      <c r="Y126" s="2"/>
      <c r="Z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S126" s="3"/>
      <c r="AT126" s="3"/>
      <c r="AU126" s="3"/>
      <c r="AV126" s="3"/>
      <c r="AX126" s="3"/>
    </row>
    <row r="127" spans="22:50" ht="15">
      <c r="V127" s="19"/>
      <c r="W127" s="1"/>
      <c r="X127" s="1"/>
      <c r="Y127" s="2"/>
      <c r="Z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S127" s="3"/>
      <c r="AT127" s="3"/>
      <c r="AU127" s="3"/>
      <c r="AV127" s="3"/>
      <c r="AX127" s="3"/>
    </row>
    <row r="128" spans="22:50" ht="15">
      <c r="V128" s="19"/>
      <c r="W128" s="1"/>
      <c r="X128" s="1"/>
      <c r="Y128" s="2"/>
      <c r="Z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S128" s="3"/>
      <c r="AT128" s="3"/>
      <c r="AU128" s="3"/>
      <c r="AV128" s="3"/>
      <c r="AX128" s="3"/>
    </row>
    <row r="129" spans="1:50" ht="15">
      <c r="A129" s="255">
        <v>39</v>
      </c>
      <c r="B129" s="255"/>
      <c r="C129" s="255"/>
      <c r="D129" s="256"/>
      <c r="E129" s="267"/>
      <c r="F129" s="255"/>
      <c r="G129" s="255"/>
      <c r="H129" s="255"/>
      <c r="I129" s="255"/>
      <c r="J129" s="255"/>
      <c r="K129" s="257"/>
      <c r="L129" s="257"/>
      <c r="M129" s="257"/>
      <c r="N129" s="257"/>
      <c r="O129" s="76"/>
      <c r="P129" s="76"/>
      <c r="Q129" s="76"/>
      <c r="R129" s="76"/>
      <c r="S129" s="76"/>
      <c r="T129" s="76"/>
      <c r="U129" s="258"/>
      <c r="V129" s="19"/>
      <c r="W129" s="1"/>
      <c r="X129" s="1"/>
      <c r="Y129" s="2"/>
      <c r="Z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S129" s="3"/>
      <c r="AT129" s="3"/>
      <c r="AU129" s="3"/>
      <c r="AV129" s="3"/>
      <c r="AX129" s="3"/>
    </row>
    <row r="130" spans="1:50" ht="15">
      <c r="A130" s="184" t="s">
        <v>84</v>
      </c>
      <c r="B130" s="201"/>
      <c r="C130" s="202"/>
      <c r="D130" s="203" t="s">
        <v>1</v>
      </c>
      <c r="E130" s="204">
        <f>VLOOKUP($A$129,$Y$5:$BB$13,4)</f>
        <v>13.35</v>
      </c>
      <c r="F130" s="205"/>
      <c r="G130" s="206" t="s">
        <v>2</v>
      </c>
      <c r="H130" s="201" t="str">
        <f>Teamsetup!$B$19</f>
        <v>-</v>
      </c>
      <c r="I130" s="201"/>
      <c r="J130" s="202"/>
      <c r="K130" s="207" t="s">
        <v>3</v>
      </c>
      <c r="L130" s="208"/>
      <c r="M130" s="208"/>
      <c r="N130" s="209"/>
      <c r="O130" s="223"/>
      <c r="P130" s="223"/>
      <c r="Q130" s="223"/>
      <c r="R130" s="223"/>
      <c r="S130" s="223"/>
      <c r="T130" s="223"/>
      <c r="U130" s="245"/>
      <c r="W130" s="1"/>
      <c r="X130" s="1"/>
      <c r="Y130" s="2"/>
      <c r="Z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S130" s="3"/>
      <c r="AT130" s="3"/>
      <c r="AU130" s="3"/>
      <c r="AV130" s="3"/>
      <c r="AX130" s="3"/>
    </row>
    <row r="131" spans="1:50" ht="16.5" thickBot="1">
      <c r="A131" s="185" t="s">
        <v>4</v>
      </c>
      <c r="B131" s="210"/>
      <c r="C131" s="211" t="str">
        <f>VLOOKUP($A$129,$Y$5:$BB$13,2)</f>
        <v>Highjump</v>
      </c>
      <c r="D131" s="212" t="str">
        <f>VLOOKUP($A$129,$Y$5:$BB$13,24)</f>
        <v>Under 15 Boys</v>
      </c>
      <c r="E131" s="205"/>
      <c r="F131" s="205" t="s">
        <v>5</v>
      </c>
      <c r="G131" s="565" t="str">
        <f>Teamsetup!$D$19</f>
        <v>-</v>
      </c>
      <c r="H131" s="566"/>
      <c r="I131" s="205"/>
      <c r="J131" s="213"/>
      <c r="K131" s="214"/>
      <c r="L131" s="215"/>
      <c r="M131" s="268"/>
      <c r="N131" s="620" t="s">
        <v>6</v>
      </c>
      <c r="O131" s="620"/>
      <c r="P131" s="555"/>
      <c r="Q131" s="621" t="str">
        <f>IF(Teamsetup!$C$13=6,VLOOKUP($A$87,$Y$4:$BB$41,6),IF(Teamsetup!$C$13&lt;&gt;6,VLOOKUP($A$87,$Y$4:$BB$41,7)))</f>
        <v>-</v>
      </c>
      <c r="R131" s="622" t="e">
        <f>IF($Q$6=6,VLOOKUP($A$1,$V$4:$AR$41,6),IF($Q$6&lt;&gt;6,VLOOKUP($A$1,$V$4:$AR$41,7)))</f>
        <v>#N/A</v>
      </c>
      <c r="S131" s="622"/>
      <c r="T131" s="269"/>
      <c r="U131" s="270"/>
      <c r="W131" s="1"/>
      <c r="X131" s="1"/>
      <c r="Y131" s="2"/>
      <c r="Z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S131" s="3"/>
      <c r="AT131" s="3"/>
      <c r="AU131" s="3"/>
      <c r="AV131" s="3"/>
      <c r="AX131" s="3"/>
    </row>
    <row r="132" spans="1:50" ht="33.75">
      <c r="A132" s="186"/>
      <c r="B132" s="216"/>
      <c r="C132" s="356" t="s">
        <v>222</v>
      </c>
      <c r="D132" s="265"/>
      <c r="E132" s="614" t="s">
        <v>221</v>
      </c>
      <c r="F132" s="616">
        <f>VLOOKUP($A$129,$Y$5:$BB$13,25)</f>
        <v>1.2</v>
      </c>
      <c r="G132" s="616">
        <f>VLOOKUP($A$129,$Y$5:$BB$13,26)</f>
        <v>1.3</v>
      </c>
      <c r="H132" s="616">
        <f>VLOOKUP($A$129,$Y$5:$BB$13,27)</f>
        <v>1.4</v>
      </c>
      <c r="I132" s="616">
        <f>VLOOKUP($A$129,$Y$5:$BB$13,28)</f>
        <v>1.5</v>
      </c>
      <c r="J132" s="618">
        <f>VLOOKUP($A$129,$Y$5:$BB$13,29)</f>
        <v>1.55</v>
      </c>
      <c r="K132" s="610"/>
      <c r="L132" s="610"/>
      <c r="M132" s="560"/>
      <c r="N132" s="612"/>
      <c r="O132" s="608"/>
      <c r="P132" s="608"/>
      <c r="Q132" s="271" t="s">
        <v>89</v>
      </c>
      <c r="R132" s="597" t="s">
        <v>90</v>
      </c>
      <c r="S132" s="599" t="s">
        <v>91</v>
      </c>
      <c r="T132" s="601" t="s">
        <v>92</v>
      </c>
      <c r="U132" s="602"/>
      <c r="W132" s="1"/>
      <c r="X132" s="1"/>
      <c r="Y132" s="2"/>
      <c r="Z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S132" s="3"/>
      <c r="AT132" s="3"/>
      <c r="AU132" s="3"/>
      <c r="AV132" s="3"/>
      <c r="AX132" s="3"/>
    </row>
    <row r="133" spans="1:50" ht="15">
      <c r="A133" s="187"/>
      <c r="B133" s="219" t="s">
        <v>21</v>
      </c>
      <c r="C133" s="220" t="s">
        <v>22</v>
      </c>
      <c r="D133" s="220" t="s">
        <v>23</v>
      </c>
      <c r="E133" s="615"/>
      <c r="F133" s="617" t="e">
        <f>VLOOKUP($A$91,$V$92:$BA$98,21)</f>
        <v>#N/A</v>
      </c>
      <c r="G133" s="617" t="e">
        <f>VLOOKUP($A$91,$V$92:$BA$98,21)</f>
        <v>#N/A</v>
      </c>
      <c r="H133" s="617" t="e">
        <f>VLOOKUP($A$91,$V$92:$BA$98,21)</f>
        <v>#N/A</v>
      </c>
      <c r="I133" s="617" t="e">
        <f>VLOOKUP($A$91,$V$92:$BA$98,21)</f>
        <v>#N/A</v>
      </c>
      <c r="J133" s="619" t="e">
        <f>VLOOKUP($A$91,$V$92:$BA$98,21)</f>
        <v>#N/A</v>
      </c>
      <c r="K133" s="611"/>
      <c r="L133" s="611"/>
      <c r="M133" s="561"/>
      <c r="N133" s="613"/>
      <c r="O133" s="590"/>
      <c r="P133" s="590"/>
      <c r="Q133" s="272" t="s">
        <v>94</v>
      </c>
      <c r="R133" s="598"/>
      <c r="S133" s="600"/>
      <c r="T133" s="273" t="s">
        <v>95</v>
      </c>
      <c r="U133" s="245" t="s">
        <v>96</v>
      </c>
      <c r="W133" s="1"/>
      <c r="X133" s="1"/>
      <c r="Y133" s="2"/>
      <c r="Z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S133" s="3"/>
      <c r="AT133" s="3"/>
      <c r="AU133" s="3"/>
      <c r="AV133" s="3"/>
      <c r="AX133" s="3"/>
    </row>
    <row r="134" spans="1:50" ht="15">
      <c r="A134" s="188">
        <v>1</v>
      </c>
      <c r="B134" s="205" t="str">
        <f>VLOOKUP($A$129,$Y$5:$BB$13,8)</f>
        <v>-</v>
      </c>
      <c r="C134" s="221"/>
      <c r="D134" s="222" t="str">
        <f>VLOOKUP($A$129,$Y$5:$BB$13,16)</f>
        <v>-</v>
      </c>
      <c r="E134" s="223"/>
      <c r="F134" s="223"/>
      <c r="G134" s="223"/>
      <c r="H134" s="223"/>
      <c r="I134" s="223"/>
      <c r="J134" s="223"/>
      <c r="K134" s="223"/>
      <c r="L134" s="223"/>
      <c r="M134" s="223"/>
      <c r="N134" s="223"/>
      <c r="O134" s="223"/>
      <c r="P134" s="223"/>
      <c r="Q134" s="223"/>
      <c r="R134" s="223"/>
      <c r="S134" s="223"/>
      <c r="T134" s="223"/>
      <c r="U134" s="245"/>
      <c r="W134" s="1"/>
      <c r="X134" s="1"/>
      <c r="Y134" s="2"/>
      <c r="Z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S134" s="3"/>
      <c r="AT134" s="3"/>
      <c r="AU134" s="3"/>
      <c r="AV134" s="3"/>
      <c r="AX134" s="3"/>
    </row>
    <row r="135" spans="1:50" ht="15">
      <c r="A135" s="188">
        <v>2</v>
      </c>
      <c r="B135" s="205" t="str">
        <f>VLOOKUP($A$129,$Y$5:$BB$13,9)</f>
        <v>-</v>
      </c>
      <c r="C135" s="221"/>
      <c r="D135" s="205" t="str">
        <f>VLOOKUP($A$129,$Y$5:$BB$13,17)</f>
        <v>-</v>
      </c>
      <c r="E135" s="223"/>
      <c r="F135" s="274"/>
      <c r="G135" s="274"/>
      <c r="H135" s="223"/>
      <c r="I135" s="223"/>
      <c r="J135" s="223"/>
      <c r="K135" s="223"/>
      <c r="L135" s="223"/>
      <c r="M135" s="223"/>
      <c r="N135" s="223"/>
      <c r="O135" s="223"/>
      <c r="P135" s="223"/>
      <c r="Q135" s="223"/>
      <c r="R135" s="223"/>
      <c r="S135" s="223"/>
      <c r="T135" s="223"/>
      <c r="U135" s="245"/>
      <c r="W135" s="1"/>
      <c r="X135" s="1"/>
      <c r="Y135" s="2"/>
      <c r="Z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S135" s="3"/>
      <c r="AT135" s="3"/>
      <c r="AU135" s="3"/>
      <c r="AV135" s="3"/>
      <c r="AX135" s="3"/>
    </row>
    <row r="136" spans="1:50" ht="15">
      <c r="A136" s="188">
        <v>3</v>
      </c>
      <c r="B136" s="205" t="str">
        <f>VLOOKUP($A$129,$Y$5:$BB$13,10)</f>
        <v>-</v>
      </c>
      <c r="C136" s="221"/>
      <c r="D136" s="205" t="str">
        <f>VLOOKUP($A$129,$Y$5:$BB$13,18)</f>
        <v>-</v>
      </c>
      <c r="E136" s="223"/>
      <c r="F136" s="275"/>
      <c r="G136" s="275"/>
      <c r="H136" s="223"/>
      <c r="I136" s="223"/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  <c r="U136" s="245"/>
      <c r="W136" s="1"/>
      <c r="X136" s="1"/>
      <c r="Y136" s="2"/>
      <c r="Z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S136" s="3"/>
      <c r="AT136" s="3"/>
      <c r="AU136" s="3"/>
      <c r="AV136" s="3"/>
      <c r="AX136" s="3"/>
    </row>
    <row r="137" spans="1:50" ht="15">
      <c r="A137" s="188">
        <v>4</v>
      </c>
      <c r="B137" s="205" t="str">
        <f>VLOOKUP($A$129,$Y$5:$BB$13,11)</f>
        <v>-</v>
      </c>
      <c r="C137" s="221"/>
      <c r="D137" s="205" t="str">
        <f>VLOOKUP($A$129,$Y$5:$BB$13,19)</f>
        <v>-</v>
      </c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  <c r="P137" s="223"/>
      <c r="Q137" s="223"/>
      <c r="R137" s="223"/>
      <c r="S137" s="223"/>
      <c r="T137" s="223"/>
      <c r="U137" s="245"/>
      <c r="W137" s="1"/>
      <c r="X137" s="1"/>
      <c r="Y137" s="2"/>
      <c r="Z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S137" s="3"/>
      <c r="AT137" s="3"/>
      <c r="AU137" s="3"/>
      <c r="AV137" s="3"/>
      <c r="AX137" s="3"/>
    </row>
    <row r="138" spans="1:50" ht="15">
      <c r="A138" s="188">
        <v>5</v>
      </c>
      <c r="B138" s="205" t="str">
        <f>VLOOKUP($A$129,$Y$5:$BB$13,12)</f>
        <v>-</v>
      </c>
      <c r="C138" s="221"/>
      <c r="D138" s="205" t="str">
        <f>VLOOKUP($A$129,$Y$5:$BB$13,20)</f>
        <v>-</v>
      </c>
      <c r="E138" s="223"/>
      <c r="F138" s="223"/>
      <c r="G138" s="223"/>
      <c r="H138" s="223"/>
      <c r="I138" s="223"/>
      <c r="J138" s="223"/>
      <c r="K138" s="223"/>
      <c r="L138" s="223"/>
      <c r="M138" s="223"/>
      <c r="N138" s="223"/>
      <c r="O138" s="223"/>
      <c r="P138" s="223"/>
      <c r="Q138" s="223"/>
      <c r="R138" s="223"/>
      <c r="S138" s="223"/>
      <c r="T138" s="223"/>
      <c r="U138" s="245"/>
      <c r="W138" s="1"/>
      <c r="X138" s="1"/>
      <c r="Y138" s="2"/>
      <c r="Z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S138" s="3"/>
      <c r="AT138" s="3"/>
      <c r="AU138" s="3"/>
      <c r="AV138" s="3"/>
      <c r="AX138" s="3"/>
    </row>
    <row r="139" spans="1:50" ht="15">
      <c r="A139" s="188">
        <v>6</v>
      </c>
      <c r="B139" s="205" t="str">
        <f>VLOOKUP($A$129,$Y$5:$BB$13,13)</f>
        <v>-</v>
      </c>
      <c r="C139" s="221"/>
      <c r="D139" s="205" t="str">
        <f>VLOOKUP($A$129,$Y$5:$BB$13,21)</f>
        <v>-</v>
      </c>
      <c r="E139" s="223"/>
      <c r="F139" s="223"/>
      <c r="G139" s="223"/>
      <c r="H139" s="223"/>
      <c r="I139" s="223"/>
      <c r="J139" s="223"/>
      <c r="K139" s="223"/>
      <c r="L139" s="223"/>
      <c r="M139" s="223"/>
      <c r="N139" s="223"/>
      <c r="O139" s="223"/>
      <c r="P139" s="223"/>
      <c r="Q139" s="223"/>
      <c r="R139" s="223"/>
      <c r="S139" s="223"/>
      <c r="T139" s="223"/>
      <c r="U139" s="245"/>
      <c r="W139" s="1"/>
      <c r="X139" s="1"/>
      <c r="Y139" s="2"/>
      <c r="Z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S139" s="3"/>
      <c r="AT139" s="3"/>
      <c r="AU139" s="3"/>
      <c r="AV139" s="3"/>
      <c r="AX139" s="3"/>
    </row>
    <row r="140" spans="1:50" ht="15">
      <c r="A140" s="188">
        <v>7</v>
      </c>
      <c r="B140" s="205" t="str">
        <f>VLOOKUP($A$129,$Y$5:$BB$13,14)</f>
        <v>-</v>
      </c>
      <c r="C140" s="221"/>
      <c r="D140" s="205" t="str">
        <f>VLOOKUP($A$129,$Y$5:$BB$13,22)</f>
        <v>-</v>
      </c>
      <c r="E140" s="223"/>
      <c r="F140" s="223"/>
      <c r="G140" s="223"/>
      <c r="H140" s="223"/>
      <c r="I140" s="223"/>
      <c r="J140" s="223"/>
      <c r="K140" s="223"/>
      <c r="L140" s="223"/>
      <c r="M140" s="223"/>
      <c r="N140" s="223"/>
      <c r="O140" s="223"/>
      <c r="P140" s="223"/>
      <c r="Q140" s="223"/>
      <c r="R140" s="223"/>
      <c r="S140" s="223"/>
      <c r="T140" s="223"/>
      <c r="U140" s="245"/>
      <c r="W140" s="1"/>
      <c r="X140" s="1"/>
      <c r="Y140" s="2"/>
      <c r="Z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S140" s="3"/>
      <c r="AT140" s="3"/>
      <c r="AU140" s="3"/>
      <c r="AV140" s="3"/>
      <c r="AX140" s="3"/>
    </row>
    <row r="141" spans="1:50" ht="15">
      <c r="A141" s="188">
        <v>8</v>
      </c>
      <c r="B141" s="205" t="str">
        <f>VLOOKUP($A$129,$Y$5:$BB$13,15)</f>
        <v>-</v>
      </c>
      <c r="C141" s="221"/>
      <c r="D141" s="221" t="str">
        <f>VLOOKUP($A$129,$Y$5:$BB$13,23)</f>
        <v>-</v>
      </c>
      <c r="E141" s="223"/>
      <c r="F141" s="223"/>
      <c r="G141" s="223"/>
      <c r="H141" s="223"/>
      <c r="I141" s="223"/>
      <c r="J141" s="223"/>
      <c r="K141" s="223"/>
      <c r="L141" s="223"/>
      <c r="M141" s="223"/>
      <c r="N141" s="223"/>
      <c r="O141" s="223"/>
      <c r="P141" s="223"/>
      <c r="Q141" s="223"/>
      <c r="R141" s="223"/>
      <c r="S141" s="223"/>
      <c r="T141" s="223"/>
      <c r="U141" s="245"/>
      <c r="W141" s="1"/>
      <c r="X141" s="1"/>
      <c r="Y141" s="2"/>
      <c r="Z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S141" s="3"/>
      <c r="AT141" s="3"/>
      <c r="AU141" s="3"/>
      <c r="AV141" s="3"/>
      <c r="AX141" s="3"/>
    </row>
    <row r="142" spans="1:50" ht="15">
      <c r="A142" s="188">
        <v>9</v>
      </c>
      <c r="B142" s="205" t="str">
        <f>CONCATENATE(VLOOKUP($A$129,$Y$5:$BB$13,8),(VLOOKUP($A$129,$Y$5:$BB$13,8)))</f>
        <v>--</v>
      </c>
      <c r="C142" s="221"/>
      <c r="D142" s="221" t="str">
        <f>VLOOKUP($A$129,$Y$5:$BB$13,16)</f>
        <v>-</v>
      </c>
      <c r="E142" s="223"/>
      <c r="F142" s="223"/>
      <c r="G142" s="223"/>
      <c r="H142" s="223"/>
      <c r="I142" s="223"/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  <c r="U142" s="245"/>
      <c r="W142" s="1"/>
      <c r="X142" s="1"/>
      <c r="Y142" s="2"/>
      <c r="Z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S142" s="3"/>
      <c r="AT142" s="3"/>
      <c r="AU142" s="3"/>
      <c r="AV142" s="3"/>
      <c r="AX142" s="3"/>
    </row>
    <row r="143" spans="1:50" ht="15">
      <c r="A143" s="188">
        <v>10</v>
      </c>
      <c r="B143" s="205" t="str">
        <f>CONCATENATE(VLOOKUP($A$129,$Y$5:$BB$13,9),(VLOOKUP($A$129,$Y$5:$BB$13,9)))</f>
        <v>--</v>
      </c>
      <c r="C143" s="221"/>
      <c r="D143" s="221" t="str">
        <f>VLOOKUP($A$129,$Y$5:$BB$13,17)</f>
        <v>-</v>
      </c>
      <c r="E143" s="223"/>
      <c r="F143" s="223"/>
      <c r="G143" s="223"/>
      <c r="H143" s="223"/>
      <c r="I143" s="223"/>
      <c r="J143" s="223"/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  <c r="U143" s="245"/>
      <c r="W143" s="1"/>
      <c r="X143" s="1"/>
      <c r="Y143" s="2"/>
      <c r="Z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S143" s="3"/>
      <c r="AT143" s="3"/>
      <c r="AU143" s="3"/>
      <c r="AV143" s="3"/>
      <c r="AX143" s="3"/>
    </row>
    <row r="144" spans="1:50" ht="15">
      <c r="A144" s="188">
        <v>11</v>
      </c>
      <c r="B144" s="205" t="str">
        <f>CONCATENATE(VLOOKUP($A$129,$Y$5:$BB$13,10),(VLOOKUP($A$129,$Y$5:$BB$13,10)))</f>
        <v>--</v>
      </c>
      <c r="C144" s="221"/>
      <c r="D144" s="228" t="str">
        <f>VLOOKUP($A$129,$Y$5:$BB$13,18)</f>
        <v>-</v>
      </c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23"/>
      <c r="Q144" s="223"/>
      <c r="R144" s="223"/>
      <c r="S144" s="223"/>
      <c r="T144" s="223"/>
      <c r="U144" s="245"/>
      <c r="W144" s="1"/>
      <c r="X144" s="1"/>
      <c r="Y144" s="2"/>
      <c r="Z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S144" s="3"/>
      <c r="AT144" s="3"/>
      <c r="AU144" s="3"/>
      <c r="AV144" s="3"/>
      <c r="AX144" s="3"/>
    </row>
    <row r="145" spans="1:50" ht="15">
      <c r="A145" s="188">
        <v>12</v>
      </c>
      <c r="B145" s="205" t="str">
        <f>CONCATENATE(VLOOKUP($A$129,$Y$5:$BB$13,11),(VLOOKUP($A$129,$Y$5:$BB$13,11)))</f>
        <v>--</v>
      </c>
      <c r="C145" s="221"/>
      <c r="D145" s="221" t="str">
        <f>VLOOKUP($A$129,$Y$5:$BB$13,19)</f>
        <v>-</v>
      </c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23"/>
      <c r="Q145" s="223"/>
      <c r="R145" s="223"/>
      <c r="S145" s="223"/>
      <c r="T145" s="223"/>
      <c r="U145" s="245"/>
      <c r="W145" s="1"/>
      <c r="X145" s="1"/>
      <c r="Y145" s="2"/>
      <c r="Z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S145" s="3"/>
      <c r="AT145" s="3"/>
      <c r="AU145" s="3"/>
      <c r="AV145" s="3"/>
      <c r="AX145" s="3"/>
    </row>
    <row r="146" spans="1:50" ht="15">
      <c r="A146" s="188">
        <v>13</v>
      </c>
      <c r="B146" s="205" t="str">
        <f>CONCATENATE(VLOOKUP($A$129,$Y$5:$BB$13,12),(VLOOKUP($A$129,$Y$5:$BB$13,12)))</f>
        <v>--</v>
      </c>
      <c r="C146" s="221"/>
      <c r="D146" s="221" t="str">
        <f>VLOOKUP($A$129,$Y$5:$BB$13,20)</f>
        <v>-</v>
      </c>
      <c r="E146" s="223"/>
      <c r="F146" s="223"/>
      <c r="G146" s="223"/>
      <c r="H146" s="223"/>
      <c r="I146" s="223"/>
      <c r="J146" s="223"/>
      <c r="K146" s="223"/>
      <c r="L146" s="223"/>
      <c r="M146" s="223"/>
      <c r="N146" s="223"/>
      <c r="O146" s="223"/>
      <c r="P146" s="223"/>
      <c r="Q146" s="223"/>
      <c r="R146" s="223"/>
      <c r="S146" s="223"/>
      <c r="T146" s="223"/>
      <c r="U146" s="245"/>
      <c r="W146" s="1"/>
      <c r="X146" s="1"/>
      <c r="Y146" s="2"/>
      <c r="Z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S146" s="3"/>
      <c r="AT146" s="3"/>
      <c r="AU146" s="3"/>
      <c r="AV146" s="3"/>
      <c r="AX146" s="3"/>
    </row>
    <row r="147" spans="1:50" ht="15">
      <c r="A147" s="188">
        <v>14</v>
      </c>
      <c r="B147" s="205" t="str">
        <f>CONCATENATE(VLOOKUP($A$129,$Y$5:$BB$13,13),(VLOOKUP($A$129,$Y$5:$BB$13,13)))</f>
        <v>--</v>
      </c>
      <c r="C147" s="221"/>
      <c r="D147" s="221" t="str">
        <f>VLOOKUP($A$129,$Y$5:$BB$13,21)</f>
        <v>-</v>
      </c>
      <c r="E147" s="223"/>
      <c r="F147" s="223"/>
      <c r="G147" s="223"/>
      <c r="H147" s="223"/>
      <c r="I147" s="223"/>
      <c r="J147" s="223"/>
      <c r="K147" s="223"/>
      <c r="L147" s="223"/>
      <c r="M147" s="223"/>
      <c r="N147" s="223"/>
      <c r="O147" s="223"/>
      <c r="P147" s="223"/>
      <c r="Q147" s="223"/>
      <c r="R147" s="223"/>
      <c r="S147" s="223"/>
      <c r="T147" s="223"/>
      <c r="U147" s="245"/>
      <c r="W147" s="1"/>
      <c r="X147" s="1"/>
      <c r="Y147" s="2"/>
      <c r="Z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S147" s="3"/>
      <c r="AT147" s="3"/>
      <c r="AU147" s="3"/>
      <c r="AV147" s="3"/>
      <c r="AX147" s="3"/>
    </row>
    <row r="148" spans="1:50" ht="15.75">
      <c r="A148" s="188">
        <v>15</v>
      </c>
      <c r="B148" s="230" t="str">
        <f>CONCATENATE(VLOOKUP($A$129,$Y$5:$BB$13,14),(VLOOKUP($A$129,$Y$5:$BB$13,14)))</f>
        <v>--</v>
      </c>
      <c r="C148" s="221"/>
      <c r="D148" s="222" t="str">
        <f>VLOOKUP($A$129,$Y$5:$BB$13,22)</f>
        <v>-</v>
      </c>
      <c r="E148" s="223"/>
      <c r="F148" s="223"/>
      <c r="G148" s="223"/>
      <c r="H148" s="223"/>
      <c r="I148" s="223"/>
      <c r="J148" s="223"/>
      <c r="K148" s="223"/>
      <c r="L148" s="223"/>
      <c r="M148" s="223"/>
      <c r="N148" s="223"/>
      <c r="O148" s="223"/>
      <c r="P148" s="223"/>
      <c r="Q148" s="223"/>
      <c r="R148" s="223"/>
      <c r="S148" s="223"/>
      <c r="T148" s="223"/>
      <c r="U148" s="245"/>
      <c r="W148" s="1"/>
      <c r="X148" s="1"/>
      <c r="Y148" s="2"/>
      <c r="Z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S148" s="3"/>
      <c r="AT148" s="3"/>
      <c r="AU148" s="3"/>
      <c r="AV148" s="3"/>
      <c r="AX148" s="3"/>
    </row>
    <row r="149" spans="1:50" ht="15.75">
      <c r="A149" s="188">
        <v>16</v>
      </c>
      <c r="B149" s="230" t="str">
        <f>CONCATENATE(VLOOKUP($A$129,$Y$5:$BB$13,15),(VLOOKUP($A$129,$Y$5:$BB$13,15)))</f>
        <v>--</v>
      </c>
      <c r="C149" s="221"/>
      <c r="D149" s="222" t="str">
        <f>VLOOKUP($A$129,$Y$5:$BB$13,23)</f>
        <v>-</v>
      </c>
      <c r="E149" s="223"/>
      <c r="F149" s="223"/>
      <c r="G149" s="223"/>
      <c r="H149" s="223"/>
      <c r="I149" s="223"/>
      <c r="J149" s="223"/>
      <c r="K149" s="223"/>
      <c r="L149" s="223"/>
      <c r="M149" s="223"/>
      <c r="N149" s="223"/>
      <c r="O149" s="223"/>
      <c r="P149" s="223"/>
      <c r="Q149" s="223"/>
      <c r="R149" s="223"/>
      <c r="S149" s="223"/>
      <c r="T149" s="223"/>
      <c r="U149" s="245"/>
      <c r="W149" s="1"/>
      <c r="X149" s="1"/>
      <c r="Y149" s="2"/>
      <c r="Z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S149" s="3"/>
      <c r="AT149" s="3"/>
      <c r="AU149" s="3"/>
      <c r="AV149" s="3"/>
      <c r="AX149" s="3"/>
    </row>
    <row r="150" spans="1:50" ht="15.75">
      <c r="A150" s="188">
        <v>17</v>
      </c>
      <c r="B150" s="230"/>
      <c r="C150" s="221"/>
      <c r="D150" s="222"/>
      <c r="E150" s="223"/>
      <c r="F150" s="223"/>
      <c r="G150" s="223"/>
      <c r="H150" s="223"/>
      <c r="I150" s="223"/>
      <c r="J150" s="223"/>
      <c r="K150" s="223"/>
      <c r="L150" s="223"/>
      <c r="M150" s="223"/>
      <c r="N150" s="223"/>
      <c r="O150" s="223"/>
      <c r="P150" s="223"/>
      <c r="Q150" s="223"/>
      <c r="R150" s="223"/>
      <c r="S150" s="223"/>
      <c r="T150" s="223"/>
      <c r="U150" s="245"/>
      <c r="W150" s="1"/>
      <c r="X150" s="1"/>
      <c r="Y150" s="2"/>
      <c r="Z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S150" s="3"/>
      <c r="AT150" s="3"/>
      <c r="AU150" s="3"/>
      <c r="AV150" s="3"/>
      <c r="AX150" s="3"/>
    </row>
    <row r="151" spans="1:50" s="363" customFormat="1" ht="15.75">
      <c r="A151" s="188">
        <v>18</v>
      </c>
      <c r="B151" s="230"/>
      <c r="C151" s="221"/>
      <c r="D151" s="222"/>
      <c r="E151" s="467"/>
      <c r="F151" s="467"/>
      <c r="G151" s="467"/>
      <c r="H151" s="467"/>
      <c r="I151" s="467"/>
      <c r="J151" s="467"/>
      <c r="K151" s="467"/>
      <c r="L151" s="467"/>
      <c r="M151" s="467"/>
      <c r="N151" s="467"/>
      <c r="O151" s="467"/>
      <c r="P151" s="467"/>
      <c r="Q151" s="467"/>
      <c r="R151" s="467"/>
      <c r="S151" s="467"/>
      <c r="T151" s="467"/>
      <c r="U151" s="245"/>
      <c r="W151" s="1"/>
      <c r="X151" s="1"/>
      <c r="Y151" s="2"/>
      <c r="Z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S151" s="3"/>
      <c r="AT151" s="3"/>
      <c r="AU151" s="3"/>
      <c r="AV151" s="3"/>
      <c r="AW151" s="3"/>
      <c r="AX151" s="3"/>
    </row>
    <row r="152" spans="1:50" s="363" customFormat="1" ht="15.75">
      <c r="A152" s="188">
        <v>19</v>
      </c>
      <c r="B152" s="230"/>
      <c r="C152" s="221"/>
      <c r="D152" s="222"/>
      <c r="E152" s="467"/>
      <c r="F152" s="467"/>
      <c r="G152" s="467"/>
      <c r="H152" s="467"/>
      <c r="I152" s="467"/>
      <c r="J152" s="467"/>
      <c r="K152" s="467"/>
      <c r="L152" s="467"/>
      <c r="M152" s="467"/>
      <c r="N152" s="467"/>
      <c r="O152" s="467"/>
      <c r="P152" s="467"/>
      <c r="Q152" s="467"/>
      <c r="R152" s="467"/>
      <c r="S152" s="467"/>
      <c r="T152" s="467"/>
      <c r="U152" s="245"/>
      <c r="W152" s="1"/>
      <c r="X152" s="1"/>
      <c r="Y152" s="2"/>
      <c r="Z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S152" s="3"/>
      <c r="AT152" s="3"/>
      <c r="AU152" s="3"/>
      <c r="AV152" s="3"/>
      <c r="AW152" s="3"/>
      <c r="AX152" s="3"/>
    </row>
    <row r="153" spans="1:50" ht="15.75">
      <c r="A153" s="188">
        <v>20</v>
      </c>
      <c r="B153" s="230"/>
      <c r="C153" s="221"/>
      <c r="D153" s="222"/>
      <c r="E153" s="223"/>
      <c r="F153" s="223"/>
      <c r="G153" s="223"/>
      <c r="H153" s="223"/>
      <c r="I153" s="223"/>
      <c r="J153" s="223"/>
      <c r="K153" s="223"/>
      <c r="L153" s="223"/>
      <c r="M153" s="223"/>
      <c r="N153" s="223"/>
      <c r="O153" s="223"/>
      <c r="P153" s="223"/>
      <c r="Q153" s="223"/>
      <c r="R153" s="223"/>
      <c r="S153" s="223"/>
      <c r="T153" s="223"/>
      <c r="U153" s="245"/>
      <c r="W153" s="1"/>
      <c r="X153" s="1"/>
      <c r="Y153" s="2"/>
      <c r="Z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S153" s="3"/>
      <c r="AT153" s="3"/>
      <c r="AU153" s="3"/>
      <c r="AV153" s="3"/>
      <c r="AX153" s="3"/>
    </row>
    <row r="154" spans="1:50" ht="15.75">
      <c r="A154" s="188">
        <v>21</v>
      </c>
      <c r="B154" s="230"/>
      <c r="C154" s="221"/>
      <c r="D154" s="222"/>
      <c r="E154" s="223"/>
      <c r="F154" s="223"/>
      <c r="G154" s="223"/>
      <c r="H154" s="223"/>
      <c r="I154" s="223"/>
      <c r="J154" s="223"/>
      <c r="K154" s="223"/>
      <c r="L154" s="223"/>
      <c r="M154" s="223"/>
      <c r="N154" s="223"/>
      <c r="O154" s="223"/>
      <c r="P154" s="223"/>
      <c r="Q154" s="223"/>
      <c r="R154" s="223"/>
      <c r="S154" s="223"/>
      <c r="T154" s="223"/>
      <c r="U154" s="245"/>
      <c r="W154" s="1"/>
      <c r="X154" s="1"/>
      <c r="Y154" s="2"/>
      <c r="Z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S154" s="3"/>
      <c r="AT154" s="3"/>
      <c r="AU154" s="3"/>
      <c r="AV154" s="3"/>
      <c r="AX154" s="3"/>
    </row>
    <row r="155" spans="1:50" ht="16.5" thickBot="1">
      <c r="A155" s="188">
        <v>22</v>
      </c>
      <c r="B155" s="231"/>
      <c r="C155" s="232"/>
      <c r="D155" s="233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  <c r="R155" s="234"/>
      <c r="S155" s="234"/>
      <c r="T155" s="234"/>
      <c r="U155" s="276"/>
      <c r="W155" s="1"/>
      <c r="X155" s="1"/>
      <c r="Y155" s="2"/>
      <c r="Z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S155" s="3"/>
      <c r="AT155" s="3"/>
      <c r="AU155" s="3"/>
      <c r="AV155" s="3"/>
      <c r="AX155" s="3"/>
    </row>
    <row r="156" spans="1:50" ht="15.75" thickBot="1">
      <c r="A156" s="277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258"/>
      <c r="W156" s="1"/>
      <c r="X156" s="1"/>
      <c r="Y156" s="2"/>
      <c r="Z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S156" s="3"/>
      <c r="AT156" s="3"/>
      <c r="AU156" s="3"/>
      <c r="AV156" s="3"/>
      <c r="AX156" s="3"/>
    </row>
    <row r="157" spans="1:50" ht="15">
      <c r="A157" s="603" t="s">
        <v>48</v>
      </c>
      <c r="B157" s="604"/>
      <c r="C157" s="604"/>
      <c r="D157" s="604"/>
      <c r="E157" s="604"/>
      <c r="F157" s="604"/>
      <c r="G157" s="604"/>
      <c r="H157" s="605"/>
      <c r="J157" s="603" t="s">
        <v>98</v>
      </c>
      <c r="K157" s="604"/>
      <c r="L157" s="604"/>
      <c r="M157" s="604"/>
      <c r="N157" s="604"/>
      <c r="O157" s="604"/>
      <c r="P157" s="604"/>
      <c r="Q157" s="604"/>
      <c r="R157" s="604"/>
      <c r="S157" s="604"/>
      <c r="T157" s="604"/>
      <c r="U157" s="605"/>
      <c r="W157" s="1"/>
      <c r="X157" s="1"/>
      <c r="Y157" s="2"/>
      <c r="Z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S157" s="3"/>
      <c r="AT157" s="3"/>
      <c r="AU157" s="3"/>
      <c r="AV157" s="3"/>
      <c r="AX157" s="3"/>
    </row>
    <row r="158" spans="1:50" ht="15">
      <c r="A158" s="193" t="s">
        <v>51</v>
      </c>
      <c r="B158" s="240" t="s">
        <v>21</v>
      </c>
      <c r="C158" s="606" t="s">
        <v>22</v>
      </c>
      <c r="D158" s="606"/>
      <c r="E158" s="607" t="s">
        <v>23</v>
      </c>
      <c r="F158" s="607"/>
      <c r="G158" s="607"/>
      <c r="H158" s="224" t="s">
        <v>52</v>
      </c>
      <c r="J158" s="278" t="s">
        <v>51</v>
      </c>
      <c r="K158" s="279" t="s">
        <v>99</v>
      </c>
      <c r="L158" s="608" t="s">
        <v>22</v>
      </c>
      <c r="M158" s="608"/>
      <c r="N158" s="608"/>
      <c r="O158" s="608"/>
      <c r="P158" s="608" t="s">
        <v>23</v>
      </c>
      <c r="Q158" s="608"/>
      <c r="R158" s="608"/>
      <c r="S158" s="608"/>
      <c r="T158" s="608" t="s">
        <v>52</v>
      </c>
      <c r="U158" s="609"/>
      <c r="W158" s="1"/>
      <c r="X158" s="1"/>
      <c r="Y158" s="2"/>
      <c r="Z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S158" s="3"/>
      <c r="AT158" s="3"/>
      <c r="AU158" s="3"/>
      <c r="AV158" s="3"/>
      <c r="AX158" s="3"/>
    </row>
    <row r="159" spans="1:50" ht="15">
      <c r="A159" s="194" t="s">
        <v>54</v>
      </c>
      <c r="B159" s="223"/>
      <c r="C159" s="590"/>
      <c r="D159" s="590"/>
      <c r="E159" s="590"/>
      <c r="F159" s="590"/>
      <c r="G159" s="590"/>
      <c r="H159" s="224"/>
      <c r="J159" s="194" t="s">
        <v>54</v>
      </c>
      <c r="K159" s="273"/>
      <c r="L159" s="590"/>
      <c r="M159" s="590"/>
      <c r="N159" s="590"/>
      <c r="O159" s="590"/>
      <c r="P159" s="590"/>
      <c r="Q159" s="590"/>
      <c r="R159" s="590"/>
      <c r="S159" s="590"/>
      <c r="T159" s="590"/>
      <c r="U159" s="591"/>
      <c r="W159" s="1"/>
      <c r="X159" s="1"/>
      <c r="Y159" s="2"/>
      <c r="Z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S159" s="3"/>
      <c r="AT159" s="3"/>
      <c r="AU159" s="3"/>
      <c r="AV159" s="3"/>
      <c r="AX159" s="3"/>
    </row>
    <row r="160" spans="1:50" ht="15">
      <c r="A160" s="194" t="s">
        <v>57</v>
      </c>
      <c r="B160" s="223"/>
      <c r="C160" s="590"/>
      <c r="D160" s="590"/>
      <c r="E160" s="590"/>
      <c r="F160" s="590"/>
      <c r="G160" s="590"/>
      <c r="H160" s="224"/>
      <c r="J160" s="194" t="s">
        <v>57</v>
      </c>
      <c r="K160" s="273"/>
      <c r="L160" s="590"/>
      <c r="M160" s="590"/>
      <c r="N160" s="590"/>
      <c r="O160" s="590"/>
      <c r="P160" s="590"/>
      <c r="Q160" s="590"/>
      <c r="R160" s="590"/>
      <c r="S160" s="590"/>
      <c r="T160" s="590"/>
      <c r="U160" s="591"/>
      <c r="W160" s="1"/>
      <c r="X160" s="1"/>
      <c r="Y160" s="2"/>
      <c r="Z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S160" s="3"/>
      <c r="AT160" s="3"/>
      <c r="AU160" s="3"/>
      <c r="AV160" s="3"/>
      <c r="AX160" s="3"/>
    </row>
    <row r="161" spans="1:50" ht="15">
      <c r="A161" s="194" t="s">
        <v>59</v>
      </c>
      <c r="B161" s="223"/>
      <c r="C161" s="590"/>
      <c r="D161" s="590"/>
      <c r="E161" s="590"/>
      <c r="F161" s="590"/>
      <c r="G161" s="590"/>
      <c r="H161" s="224"/>
      <c r="J161" s="194" t="s">
        <v>59</v>
      </c>
      <c r="K161" s="273"/>
      <c r="L161" s="590"/>
      <c r="M161" s="590"/>
      <c r="N161" s="590"/>
      <c r="O161" s="590"/>
      <c r="P161" s="590"/>
      <c r="Q161" s="590"/>
      <c r="R161" s="590"/>
      <c r="S161" s="590"/>
      <c r="T161" s="590"/>
      <c r="U161" s="591"/>
      <c r="W161" s="1"/>
      <c r="X161" s="1"/>
      <c r="Y161" s="2"/>
      <c r="Z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S161" s="3"/>
      <c r="AT161" s="3"/>
      <c r="AU161" s="3"/>
      <c r="AV161" s="3"/>
      <c r="AX161" s="3"/>
    </row>
    <row r="162" spans="1:50" ht="15">
      <c r="A162" s="194" t="s">
        <v>61</v>
      </c>
      <c r="B162" s="223"/>
      <c r="C162" s="590"/>
      <c r="D162" s="590"/>
      <c r="E162" s="590"/>
      <c r="F162" s="590"/>
      <c r="G162" s="590"/>
      <c r="H162" s="224"/>
      <c r="J162" s="194" t="s">
        <v>61</v>
      </c>
      <c r="K162" s="273"/>
      <c r="L162" s="590"/>
      <c r="M162" s="590"/>
      <c r="N162" s="590"/>
      <c r="O162" s="590"/>
      <c r="P162" s="590"/>
      <c r="Q162" s="590"/>
      <c r="R162" s="590"/>
      <c r="S162" s="590"/>
      <c r="T162" s="590"/>
      <c r="U162" s="591"/>
      <c r="W162" s="1"/>
      <c r="X162" s="1"/>
      <c r="Y162" s="2"/>
      <c r="Z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S162" s="3"/>
      <c r="AT162" s="3"/>
      <c r="AU162" s="3"/>
      <c r="AV162" s="3"/>
      <c r="AX162" s="3"/>
    </row>
    <row r="163" spans="1:50" ht="15">
      <c r="A163" s="194" t="s">
        <v>62</v>
      </c>
      <c r="B163" s="223"/>
      <c r="C163" s="590"/>
      <c r="D163" s="590"/>
      <c r="E163" s="590"/>
      <c r="F163" s="590"/>
      <c r="G163" s="590"/>
      <c r="H163" s="224"/>
      <c r="J163" s="194" t="s">
        <v>62</v>
      </c>
      <c r="K163" s="273"/>
      <c r="L163" s="590"/>
      <c r="M163" s="590"/>
      <c r="N163" s="590"/>
      <c r="O163" s="590"/>
      <c r="P163" s="590"/>
      <c r="Q163" s="590"/>
      <c r="R163" s="590"/>
      <c r="S163" s="590"/>
      <c r="T163" s="590"/>
      <c r="U163" s="591"/>
      <c r="W163" s="1"/>
      <c r="X163" s="1"/>
      <c r="Y163" s="2"/>
      <c r="Z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S163" s="3"/>
      <c r="AT163" s="3"/>
      <c r="AU163" s="3"/>
      <c r="AV163" s="3"/>
      <c r="AX163" s="3"/>
    </row>
    <row r="164" spans="1:50" ht="15">
      <c r="A164" s="194" t="s">
        <v>63</v>
      </c>
      <c r="B164" s="223"/>
      <c r="C164" s="590"/>
      <c r="D164" s="590"/>
      <c r="E164" s="590"/>
      <c r="F164" s="590"/>
      <c r="G164" s="590"/>
      <c r="H164" s="224"/>
      <c r="J164" s="194" t="s">
        <v>63</v>
      </c>
      <c r="K164" s="273"/>
      <c r="L164" s="590"/>
      <c r="M164" s="590"/>
      <c r="N164" s="590"/>
      <c r="O164" s="590"/>
      <c r="P164" s="590"/>
      <c r="Q164" s="590"/>
      <c r="R164" s="590"/>
      <c r="S164" s="590"/>
      <c r="T164" s="590"/>
      <c r="U164" s="591"/>
      <c r="W164" s="1"/>
      <c r="X164" s="1"/>
      <c r="Y164" s="2"/>
      <c r="Z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S164" s="3"/>
      <c r="AT164" s="3"/>
      <c r="AU164" s="3"/>
      <c r="AV164" s="3"/>
      <c r="AX164" s="3"/>
    </row>
    <row r="165" spans="1:50" ht="15">
      <c r="A165" s="194" t="s">
        <v>64</v>
      </c>
      <c r="B165" s="223"/>
      <c r="C165" s="590"/>
      <c r="D165" s="590"/>
      <c r="E165" s="590"/>
      <c r="F165" s="590"/>
      <c r="G165" s="590"/>
      <c r="H165" s="224"/>
      <c r="J165" s="194" t="s">
        <v>64</v>
      </c>
      <c r="K165" s="273"/>
      <c r="L165" s="590"/>
      <c r="M165" s="590"/>
      <c r="N165" s="590"/>
      <c r="O165" s="590"/>
      <c r="P165" s="590"/>
      <c r="Q165" s="590"/>
      <c r="R165" s="590"/>
      <c r="S165" s="590"/>
      <c r="T165" s="590"/>
      <c r="U165" s="591"/>
      <c r="W165" s="1"/>
      <c r="X165" s="1"/>
      <c r="Y165" s="2"/>
      <c r="Z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S165" s="3"/>
      <c r="AT165" s="3"/>
      <c r="AU165" s="3"/>
      <c r="AV165" s="3"/>
      <c r="AX165" s="3"/>
    </row>
    <row r="166" spans="1:50" ht="15.75" thickBot="1">
      <c r="A166" s="195" t="s">
        <v>65</v>
      </c>
      <c r="B166" s="234"/>
      <c r="C166" s="592"/>
      <c r="D166" s="592"/>
      <c r="E166" s="592"/>
      <c r="F166" s="592"/>
      <c r="G166" s="592"/>
      <c r="H166" s="235"/>
      <c r="J166" s="195" t="s">
        <v>65</v>
      </c>
      <c r="K166" s="280"/>
      <c r="L166" s="592"/>
      <c r="M166" s="592"/>
      <c r="N166" s="592"/>
      <c r="O166" s="592"/>
      <c r="P166" s="592"/>
      <c r="Q166" s="592"/>
      <c r="R166" s="592"/>
      <c r="S166" s="592"/>
      <c r="T166" s="592"/>
      <c r="U166" s="593"/>
      <c r="W166" s="1"/>
      <c r="X166" s="1"/>
      <c r="Y166" s="2"/>
      <c r="Z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S166" s="3"/>
      <c r="AT166" s="3"/>
      <c r="AU166" s="3"/>
      <c r="AV166" s="3"/>
      <c r="AX166" s="3"/>
    </row>
    <row r="167" spans="6:50" ht="15">
      <c r="F167" s="76"/>
      <c r="O167" s="76"/>
      <c r="P167" s="76"/>
      <c r="Q167" s="76"/>
      <c r="R167" s="76"/>
      <c r="S167" s="76"/>
      <c r="T167" s="76"/>
      <c r="U167" s="258"/>
      <c r="W167" s="1"/>
      <c r="X167" s="1"/>
      <c r="Y167" s="2"/>
      <c r="Z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S167" s="3"/>
      <c r="AT167" s="3"/>
      <c r="AU167" s="3"/>
      <c r="AV167" s="3"/>
      <c r="AX167" s="3"/>
    </row>
    <row r="168" spans="1:50" ht="15">
      <c r="A168" s="196" t="s">
        <v>66</v>
      </c>
      <c r="B168" s="252"/>
      <c r="C168" s="547" t="s">
        <v>67</v>
      </c>
      <c r="D168" s="589"/>
      <c r="E168" s="589"/>
      <c r="F168" s="589"/>
      <c r="G168" s="589"/>
      <c r="H168" s="548"/>
      <c r="J168" s="547" t="s">
        <v>100</v>
      </c>
      <c r="K168" s="589"/>
      <c r="L168" s="589" t="s">
        <v>69</v>
      </c>
      <c r="M168" s="589"/>
      <c r="N168" s="589"/>
      <c r="O168" s="589"/>
      <c r="P168" s="589"/>
      <c r="Q168" s="548"/>
      <c r="U168" s="198"/>
      <c r="W168" s="1"/>
      <c r="X168" s="1"/>
      <c r="Y168" s="2"/>
      <c r="Z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S168" s="3"/>
      <c r="AT168" s="3"/>
      <c r="AU168" s="3"/>
      <c r="AV168" s="3"/>
      <c r="AX168" s="3"/>
    </row>
    <row r="169" spans="1:50" ht="15.75">
      <c r="A169" s="197"/>
      <c r="B169" s="259"/>
      <c r="C169" s="260"/>
      <c r="D169" s="261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U169" s="198"/>
      <c r="W169" s="1"/>
      <c r="X169" s="1"/>
      <c r="Y169" s="2"/>
      <c r="Z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S169" s="3"/>
      <c r="AT169" s="3"/>
      <c r="AU169" s="3"/>
      <c r="AV169" s="3"/>
      <c r="AX169" s="3"/>
    </row>
    <row r="170" spans="1:50" ht="15.75">
      <c r="A170" s="197"/>
      <c r="B170" s="259"/>
      <c r="C170" s="260"/>
      <c r="D170" s="261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U170" s="198"/>
      <c r="W170" s="1"/>
      <c r="X170" s="1"/>
      <c r="Y170" s="2"/>
      <c r="Z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S170" s="3"/>
      <c r="AT170" s="3"/>
      <c r="AU170" s="3"/>
      <c r="AV170" s="3"/>
      <c r="AX170" s="3"/>
    </row>
    <row r="171" spans="1:50" ht="15">
      <c r="A171" s="255">
        <v>40</v>
      </c>
      <c r="B171" s="255"/>
      <c r="C171" s="255"/>
      <c r="D171" s="256"/>
      <c r="E171" s="267"/>
      <c r="F171" s="255"/>
      <c r="G171" s="255"/>
      <c r="H171" s="255"/>
      <c r="I171" s="255"/>
      <c r="J171" s="255"/>
      <c r="K171" s="257"/>
      <c r="L171" s="257"/>
      <c r="M171" s="257"/>
      <c r="N171" s="257"/>
      <c r="O171" s="76"/>
      <c r="P171" s="76"/>
      <c r="Q171" s="76"/>
      <c r="R171" s="76"/>
      <c r="S171" s="76"/>
      <c r="T171" s="76"/>
      <c r="U171" s="258"/>
      <c r="W171" s="1"/>
      <c r="X171" s="1"/>
      <c r="Y171" s="2"/>
      <c r="Z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S171" s="3"/>
      <c r="AT171" s="3"/>
      <c r="AU171" s="3"/>
      <c r="AV171" s="3"/>
      <c r="AX171" s="3"/>
    </row>
    <row r="172" spans="1:50" ht="15">
      <c r="A172" s="184" t="s">
        <v>84</v>
      </c>
      <c r="B172" s="201"/>
      <c r="C172" s="202"/>
      <c r="D172" s="203" t="s">
        <v>1</v>
      </c>
      <c r="E172" s="204">
        <f>VLOOKUP($A$171,$Y$5:$BB$13,4)</f>
        <v>12.25</v>
      </c>
      <c r="F172" s="205"/>
      <c r="G172" s="206" t="s">
        <v>2</v>
      </c>
      <c r="H172" s="201" t="str">
        <f>Teamsetup!$B$19</f>
        <v>-</v>
      </c>
      <c r="I172" s="201"/>
      <c r="J172" s="202"/>
      <c r="K172" s="207" t="s">
        <v>3</v>
      </c>
      <c r="L172" s="208"/>
      <c r="M172" s="208"/>
      <c r="N172" s="209"/>
      <c r="O172" s="223"/>
      <c r="P172" s="223"/>
      <c r="Q172" s="223"/>
      <c r="R172" s="223"/>
      <c r="S172" s="223"/>
      <c r="T172" s="223"/>
      <c r="U172" s="245"/>
      <c r="W172" s="1"/>
      <c r="X172" s="1"/>
      <c r="Y172" s="2"/>
      <c r="Z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S172" s="3"/>
      <c r="AT172" s="3"/>
      <c r="AU172" s="3"/>
      <c r="AV172" s="3"/>
      <c r="AX172" s="3"/>
    </row>
    <row r="173" spans="1:50" ht="16.5" thickBot="1">
      <c r="A173" s="185" t="s">
        <v>4</v>
      </c>
      <c r="B173" s="210"/>
      <c r="C173" s="211" t="str">
        <f>VLOOKUP($A$171,$Y$5:$BB$13,2)</f>
        <v>Highjump</v>
      </c>
      <c r="D173" s="212" t="str">
        <f>VLOOKUP($A$171,$Y$5:$BB$13,24)</f>
        <v>Sen Women</v>
      </c>
      <c r="E173" s="205"/>
      <c r="F173" s="205" t="s">
        <v>5</v>
      </c>
      <c r="G173" s="565" t="str">
        <f>Teamsetup!$D$19</f>
        <v>-</v>
      </c>
      <c r="H173" s="566"/>
      <c r="I173" s="205"/>
      <c r="J173" s="213"/>
      <c r="K173" s="214"/>
      <c r="L173" s="215"/>
      <c r="M173" s="268"/>
      <c r="N173" s="620" t="s">
        <v>6</v>
      </c>
      <c r="O173" s="620"/>
      <c r="P173" s="555"/>
      <c r="Q173" s="621" t="str">
        <f>IF(Teamsetup!$C$13=6,VLOOKUP($A$171,$Y$4:$BB$41,6),IF(Teamsetup!$C$13&lt;&gt;6,VLOOKUP($A$171,$Y$4:$BB$41,7)))</f>
        <v>-</v>
      </c>
      <c r="R173" s="622" t="e">
        <f>IF($Q$6=6,VLOOKUP($A$1,$V$4:$AR$41,6),IF($Q$6&lt;&gt;6,VLOOKUP($A$1,$V$4:$AR$41,7)))</f>
        <v>#N/A</v>
      </c>
      <c r="S173" s="622"/>
      <c r="T173" s="269"/>
      <c r="U173" s="270"/>
      <c r="W173" s="1"/>
      <c r="X173" s="1"/>
      <c r="Y173" s="2"/>
      <c r="Z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S173" s="3"/>
      <c r="AT173" s="3"/>
      <c r="AU173" s="3"/>
      <c r="AV173" s="3"/>
      <c r="AX173" s="3"/>
    </row>
    <row r="174" spans="1:50" ht="33.75">
      <c r="A174" s="186"/>
      <c r="B174" s="216"/>
      <c r="C174" s="356" t="s">
        <v>222</v>
      </c>
      <c r="D174" s="265"/>
      <c r="E174" s="614" t="s">
        <v>221</v>
      </c>
      <c r="F174" s="616">
        <f>VLOOKUP($A$171,$Y$5:$BB$13,25)</f>
        <v>1.1</v>
      </c>
      <c r="G174" s="616">
        <f>VLOOKUP($A$171,$Y$5:$BB$13,26)</f>
        <v>1.2</v>
      </c>
      <c r="H174" s="616">
        <f>VLOOKUP($A$171,$Y$5:$BB$13,27)</f>
        <v>1.3</v>
      </c>
      <c r="I174" s="616">
        <f>VLOOKUP($A$171,$Y$5:$BB$13,28)</f>
        <v>1.35</v>
      </c>
      <c r="J174" s="618" t="str">
        <f>VLOOKUP($A$171,$Y$5:$BB$13,29)</f>
        <v>.</v>
      </c>
      <c r="K174" s="610"/>
      <c r="L174" s="610"/>
      <c r="M174" s="560"/>
      <c r="N174" s="612"/>
      <c r="O174" s="608"/>
      <c r="P174" s="608"/>
      <c r="Q174" s="271" t="s">
        <v>89</v>
      </c>
      <c r="R174" s="597" t="s">
        <v>90</v>
      </c>
      <c r="S174" s="599" t="s">
        <v>91</v>
      </c>
      <c r="T174" s="601" t="s">
        <v>92</v>
      </c>
      <c r="U174" s="602"/>
      <c r="W174" s="1"/>
      <c r="X174" s="1"/>
      <c r="Y174" s="2"/>
      <c r="Z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S174" s="3"/>
      <c r="AT174" s="3"/>
      <c r="AU174" s="3"/>
      <c r="AV174" s="3"/>
      <c r="AX174" s="3"/>
    </row>
    <row r="175" spans="1:50" ht="15">
      <c r="A175" s="187"/>
      <c r="B175" s="219" t="s">
        <v>21</v>
      </c>
      <c r="C175" s="220" t="s">
        <v>22</v>
      </c>
      <c r="D175" s="220" t="s">
        <v>23</v>
      </c>
      <c r="E175" s="615"/>
      <c r="F175" s="617" t="e">
        <f>VLOOKUP($A$91,$V$92:$BA$98,21)</f>
        <v>#N/A</v>
      </c>
      <c r="G175" s="617" t="e">
        <f>VLOOKUP($A$91,$V$92:$BA$98,21)</f>
        <v>#N/A</v>
      </c>
      <c r="H175" s="617" t="e">
        <f>VLOOKUP($A$91,$V$92:$BA$98,21)</f>
        <v>#N/A</v>
      </c>
      <c r="I175" s="617" t="e">
        <f>VLOOKUP($A$91,$V$92:$BA$98,21)</f>
        <v>#N/A</v>
      </c>
      <c r="J175" s="619" t="e">
        <f>VLOOKUP($A$91,$V$92:$BA$98,21)</f>
        <v>#N/A</v>
      </c>
      <c r="K175" s="611"/>
      <c r="L175" s="611"/>
      <c r="M175" s="561"/>
      <c r="N175" s="613"/>
      <c r="O175" s="590"/>
      <c r="P175" s="590"/>
      <c r="Q175" s="272" t="s">
        <v>94</v>
      </c>
      <c r="R175" s="598"/>
      <c r="S175" s="600"/>
      <c r="T175" s="273" t="s">
        <v>95</v>
      </c>
      <c r="U175" s="245" t="s">
        <v>96</v>
      </c>
      <c r="W175" s="1"/>
      <c r="X175" s="1"/>
      <c r="Y175" s="2"/>
      <c r="Z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S175" s="3"/>
      <c r="AT175" s="3"/>
      <c r="AU175" s="3"/>
      <c r="AV175" s="3"/>
      <c r="AX175" s="3"/>
    </row>
    <row r="176" spans="1:50" ht="15">
      <c r="A176" s="188">
        <v>1</v>
      </c>
      <c r="B176" s="205" t="str">
        <f>VLOOKUP($A$171,$Y$5:$BB$13,8)</f>
        <v>-</v>
      </c>
      <c r="C176" s="221"/>
      <c r="D176" s="222" t="str">
        <f>VLOOKUP($A$171,$Y$5:$BB$13,16)</f>
        <v>-</v>
      </c>
      <c r="E176" s="223"/>
      <c r="F176" s="223"/>
      <c r="G176" s="223"/>
      <c r="H176" s="223"/>
      <c r="I176" s="223"/>
      <c r="J176" s="223"/>
      <c r="K176" s="223"/>
      <c r="L176" s="223"/>
      <c r="M176" s="223"/>
      <c r="N176" s="223"/>
      <c r="O176" s="223"/>
      <c r="P176" s="223"/>
      <c r="Q176" s="223"/>
      <c r="R176" s="223"/>
      <c r="S176" s="223"/>
      <c r="T176" s="223"/>
      <c r="U176" s="245"/>
      <c r="W176" s="1"/>
      <c r="X176" s="1"/>
      <c r="Y176" s="2"/>
      <c r="Z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S176" s="3"/>
      <c r="AT176" s="3"/>
      <c r="AU176" s="3"/>
      <c r="AV176" s="3"/>
      <c r="AX176" s="3"/>
    </row>
    <row r="177" spans="1:50" ht="15">
      <c r="A177" s="188">
        <v>2</v>
      </c>
      <c r="B177" s="205" t="str">
        <f>VLOOKUP($A$171,$Y$5:$BB$13,9)</f>
        <v>-</v>
      </c>
      <c r="C177" s="221"/>
      <c r="D177" s="205" t="str">
        <f>VLOOKUP($A$171,$Y$5:$BB$13,17)</f>
        <v>-</v>
      </c>
      <c r="E177" s="223"/>
      <c r="F177" s="274"/>
      <c r="G177" s="274"/>
      <c r="H177" s="223"/>
      <c r="I177" s="223"/>
      <c r="J177" s="223"/>
      <c r="K177" s="223"/>
      <c r="L177" s="223"/>
      <c r="M177" s="223"/>
      <c r="N177" s="223"/>
      <c r="O177" s="223"/>
      <c r="P177" s="223"/>
      <c r="Q177" s="223"/>
      <c r="R177" s="223"/>
      <c r="S177" s="223"/>
      <c r="T177" s="223"/>
      <c r="U177" s="245"/>
      <c r="W177" s="1"/>
      <c r="X177" s="1"/>
      <c r="Y177" s="2"/>
      <c r="Z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S177" s="3"/>
      <c r="AT177" s="3"/>
      <c r="AU177" s="3"/>
      <c r="AV177" s="3"/>
      <c r="AX177" s="3"/>
    </row>
    <row r="178" spans="1:50" ht="15">
      <c r="A178" s="188">
        <v>3</v>
      </c>
      <c r="B178" s="205" t="str">
        <f>VLOOKUP($A$171,$Y$5:$BB$13,10)</f>
        <v>-</v>
      </c>
      <c r="C178" s="221"/>
      <c r="D178" s="205" t="str">
        <f>VLOOKUP($A$171,$Y$5:$BB$13,18)</f>
        <v>-</v>
      </c>
      <c r="E178" s="223"/>
      <c r="F178" s="275"/>
      <c r="G178" s="275"/>
      <c r="H178" s="223"/>
      <c r="I178" s="223"/>
      <c r="J178" s="223"/>
      <c r="K178" s="223"/>
      <c r="L178" s="223"/>
      <c r="M178" s="223"/>
      <c r="N178" s="223"/>
      <c r="O178" s="223"/>
      <c r="P178" s="223"/>
      <c r="Q178" s="223"/>
      <c r="R178" s="223"/>
      <c r="S178" s="223"/>
      <c r="T178" s="223"/>
      <c r="U178" s="245"/>
      <c r="W178" s="1"/>
      <c r="X178" s="1"/>
      <c r="Y178" s="2"/>
      <c r="Z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S178" s="3"/>
      <c r="AT178" s="3"/>
      <c r="AU178" s="3"/>
      <c r="AV178" s="3"/>
      <c r="AX178" s="3"/>
    </row>
    <row r="179" spans="1:50" ht="15">
      <c r="A179" s="188">
        <v>4</v>
      </c>
      <c r="B179" s="205" t="str">
        <f>VLOOKUP($A$171,$Y$5:$BB$13,11)</f>
        <v>-</v>
      </c>
      <c r="C179" s="221"/>
      <c r="D179" s="205" t="str">
        <f>VLOOKUP($A$171,$Y$5:$BB$13,19)</f>
        <v>-</v>
      </c>
      <c r="E179" s="223"/>
      <c r="F179" s="223"/>
      <c r="G179" s="223"/>
      <c r="H179" s="223"/>
      <c r="I179" s="223"/>
      <c r="J179" s="223"/>
      <c r="K179" s="223"/>
      <c r="L179" s="223"/>
      <c r="M179" s="223"/>
      <c r="N179" s="223"/>
      <c r="O179" s="223"/>
      <c r="P179" s="223"/>
      <c r="Q179" s="223"/>
      <c r="R179" s="223"/>
      <c r="S179" s="223"/>
      <c r="T179" s="223"/>
      <c r="U179" s="245"/>
      <c r="W179" s="1"/>
      <c r="X179" s="1"/>
      <c r="Y179" s="2"/>
      <c r="Z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S179" s="3"/>
      <c r="AT179" s="3"/>
      <c r="AU179" s="3"/>
      <c r="AV179" s="3"/>
      <c r="AX179" s="3"/>
    </row>
    <row r="180" spans="1:50" ht="15">
      <c r="A180" s="188">
        <v>5</v>
      </c>
      <c r="B180" s="205" t="str">
        <f>VLOOKUP($A$171,$Y$5:$BB$13,12)</f>
        <v>-</v>
      </c>
      <c r="C180" s="221"/>
      <c r="D180" s="205" t="str">
        <f>VLOOKUP($A$171,$Y$5:$BB$13,20)</f>
        <v>-</v>
      </c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  <c r="P180" s="223"/>
      <c r="Q180" s="223"/>
      <c r="R180" s="223"/>
      <c r="S180" s="223"/>
      <c r="T180" s="223"/>
      <c r="U180" s="245"/>
      <c r="W180" s="1"/>
      <c r="X180" s="1"/>
      <c r="Y180" s="2"/>
      <c r="Z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S180" s="3"/>
      <c r="AT180" s="3"/>
      <c r="AU180" s="3"/>
      <c r="AV180" s="3"/>
      <c r="AX180" s="3"/>
    </row>
    <row r="181" spans="1:50" ht="15">
      <c r="A181" s="188">
        <v>6</v>
      </c>
      <c r="B181" s="205" t="str">
        <f>VLOOKUP($A$171,$Y$5:$BB$13,13)</f>
        <v>-</v>
      </c>
      <c r="C181" s="221"/>
      <c r="D181" s="205" t="str">
        <f>VLOOKUP($A$171,$Y$5:$BB$13,21)</f>
        <v>-</v>
      </c>
      <c r="E181" s="223"/>
      <c r="F181" s="223"/>
      <c r="G181" s="223"/>
      <c r="H181" s="223"/>
      <c r="I181" s="223"/>
      <c r="J181" s="223"/>
      <c r="K181" s="223"/>
      <c r="L181" s="223"/>
      <c r="M181" s="223"/>
      <c r="N181" s="223"/>
      <c r="O181" s="223"/>
      <c r="P181" s="223"/>
      <c r="Q181" s="223"/>
      <c r="R181" s="223"/>
      <c r="S181" s="223"/>
      <c r="T181" s="223"/>
      <c r="U181" s="245"/>
      <c r="W181" s="1"/>
      <c r="X181" s="1"/>
      <c r="Y181" s="2"/>
      <c r="Z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S181" s="3"/>
      <c r="AT181" s="3"/>
      <c r="AU181" s="3"/>
      <c r="AV181" s="3"/>
      <c r="AX181" s="3"/>
    </row>
    <row r="182" spans="1:50" ht="15">
      <c r="A182" s="188">
        <v>7</v>
      </c>
      <c r="B182" s="205" t="str">
        <f>VLOOKUP($A$171,$Y$5:$BB$13,14)</f>
        <v>-</v>
      </c>
      <c r="C182" s="221"/>
      <c r="D182" s="205" t="str">
        <f>VLOOKUP($A$171,$Y$5:$BB$13,22)</f>
        <v>-</v>
      </c>
      <c r="E182" s="223"/>
      <c r="F182" s="223"/>
      <c r="G182" s="223"/>
      <c r="H182" s="223"/>
      <c r="I182" s="223"/>
      <c r="J182" s="223"/>
      <c r="K182" s="223"/>
      <c r="L182" s="223"/>
      <c r="M182" s="223"/>
      <c r="N182" s="223"/>
      <c r="O182" s="223"/>
      <c r="P182" s="223"/>
      <c r="Q182" s="223"/>
      <c r="R182" s="223"/>
      <c r="S182" s="223"/>
      <c r="T182" s="223"/>
      <c r="U182" s="245"/>
      <c r="W182" s="1"/>
      <c r="X182" s="1"/>
      <c r="Y182" s="2"/>
      <c r="Z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S182" s="3"/>
      <c r="AT182" s="3"/>
      <c r="AU182" s="3"/>
      <c r="AV182" s="3"/>
      <c r="AX182" s="3"/>
    </row>
    <row r="183" spans="1:50" ht="15">
      <c r="A183" s="188">
        <v>8</v>
      </c>
      <c r="B183" s="205" t="str">
        <f>VLOOKUP($A$171,$Y$5:$BB$13,15)</f>
        <v>-</v>
      </c>
      <c r="C183" s="221"/>
      <c r="D183" s="221" t="str">
        <f>VLOOKUP($A$171,$Y$5:$BB$13,23)</f>
        <v>-</v>
      </c>
      <c r="E183" s="223"/>
      <c r="F183" s="223"/>
      <c r="G183" s="223"/>
      <c r="H183" s="223"/>
      <c r="I183" s="223"/>
      <c r="J183" s="223"/>
      <c r="K183" s="223"/>
      <c r="L183" s="223"/>
      <c r="M183" s="223"/>
      <c r="N183" s="223"/>
      <c r="O183" s="223"/>
      <c r="P183" s="223"/>
      <c r="Q183" s="223"/>
      <c r="R183" s="223"/>
      <c r="S183" s="223"/>
      <c r="T183" s="223"/>
      <c r="U183" s="245"/>
      <c r="W183" s="1"/>
      <c r="X183" s="1"/>
      <c r="Y183" s="2"/>
      <c r="Z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S183" s="3"/>
      <c r="AT183" s="3"/>
      <c r="AU183" s="3"/>
      <c r="AV183" s="3"/>
      <c r="AX183" s="3"/>
    </row>
    <row r="184" spans="1:50" ht="15">
      <c r="A184" s="188">
        <v>9</v>
      </c>
      <c r="B184" s="205" t="str">
        <f>CONCATENATE(VLOOKUP($A$171,$Y$5:$BB$13,8),(VLOOKUP($A$171,$Y$5:$BB$13,8)))</f>
        <v>--</v>
      </c>
      <c r="C184" s="221"/>
      <c r="D184" s="221" t="str">
        <f>VLOOKUP($A$171,$Y$5:$BB$13,16)</f>
        <v>-</v>
      </c>
      <c r="E184" s="223"/>
      <c r="F184" s="223"/>
      <c r="G184" s="223"/>
      <c r="H184" s="223"/>
      <c r="I184" s="223"/>
      <c r="J184" s="223"/>
      <c r="K184" s="223"/>
      <c r="L184" s="223"/>
      <c r="M184" s="223"/>
      <c r="N184" s="223"/>
      <c r="O184" s="223"/>
      <c r="P184" s="223"/>
      <c r="Q184" s="223"/>
      <c r="R184" s="223"/>
      <c r="S184" s="223"/>
      <c r="T184" s="223"/>
      <c r="U184" s="245"/>
      <c r="W184" s="1"/>
      <c r="X184" s="1"/>
      <c r="Y184" s="2"/>
      <c r="Z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S184" s="3"/>
      <c r="AT184" s="3"/>
      <c r="AU184" s="3"/>
      <c r="AV184" s="3"/>
      <c r="AX184" s="3"/>
    </row>
    <row r="185" spans="1:50" ht="15">
      <c r="A185" s="188">
        <v>10</v>
      </c>
      <c r="B185" s="205" t="str">
        <f>CONCATENATE(VLOOKUP($A$171,$Y$5:$BB$13,9),(VLOOKUP($A$171,$Y$5:$BB$13,9)))</f>
        <v>--</v>
      </c>
      <c r="C185" s="221"/>
      <c r="D185" s="221" t="str">
        <f>VLOOKUP($A$171,$Y$5:$BB$13,17)</f>
        <v>-</v>
      </c>
      <c r="E185" s="223"/>
      <c r="F185" s="223"/>
      <c r="G185" s="223"/>
      <c r="H185" s="223"/>
      <c r="I185" s="223"/>
      <c r="J185" s="223"/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  <c r="U185" s="245"/>
      <c r="W185" s="1"/>
      <c r="X185" s="1"/>
      <c r="Y185" s="2"/>
      <c r="Z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S185" s="3"/>
      <c r="AT185" s="3"/>
      <c r="AU185" s="3"/>
      <c r="AV185" s="3"/>
      <c r="AX185" s="3"/>
    </row>
    <row r="186" spans="1:50" ht="15">
      <c r="A186" s="188">
        <v>11</v>
      </c>
      <c r="B186" s="205" t="str">
        <f>CONCATENATE(VLOOKUP($A$171,$Y$5:$BB$13,10),(VLOOKUP($A$171,$Y$5:$BB$13,10)))</f>
        <v>--</v>
      </c>
      <c r="C186" s="221"/>
      <c r="D186" s="228" t="str">
        <f>VLOOKUP($A$171,$Y$5:$BB$13,18)</f>
        <v>-</v>
      </c>
      <c r="E186" s="223"/>
      <c r="F186" s="223"/>
      <c r="G186" s="223"/>
      <c r="H186" s="223"/>
      <c r="I186" s="223"/>
      <c r="J186" s="223"/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  <c r="U186" s="245"/>
      <c r="W186" s="1"/>
      <c r="X186" s="1"/>
      <c r="Y186" s="2"/>
      <c r="Z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S186" s="3"/>
      <c r="AT186" s="3"/>
      <c r="AU186" s="3"/>
      <c r="AV186" s="3"/>
      <c r="AX186" s="3"/>
    </row>
    <row r="187" spans="1:50" ht="15">
      <c r="A187" s="188">
        <v>12</v>
      </c>
      <c r="B187" s="205" t="str">
        <f>CONCATENATE(VLOOKUP($A$171,$Y$5:$BB$13,11),(VLOOKUP($A$171,$Y$5:$BB$13,11)))</f>
        <v>--</v>
      </c>
      <c r="C187" s="221"/>
      <c r="D187" s="221" t="str">
        <f>VLOOKUP($A$171,$Y$5:$BB$13,19)</f>
        <v>-</v>
      </c>
      <c r="E187" s="223"/>
      <c r="F187" s="223"/>
      <c r="G187" s="223"/>
      <c r="H187" s="223"/>
      <c r="I187" s="223"/>
      <c r="J187" s="223"/>
      <c r="K187" s="223"/>
      <c r="L187" s="223"/>
      <c r="M187" s="223"/>
      <c r="N187" s="223"/>
      <c r="O187" s="223"/>
      <c r="P187" s="223"/>
      <c r="Q187" s="223"/>
      <c r="R187" s="223"/>
      <c r="S187" s="223"/>
      <c r="T187" s="223"/>
      <c r="U187" s="245"/>
      <c r="W187" s="1"/>
      <c r="X187" s="1"/>
      <c r="Y187" s="2"/>
      <c r="Z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S187" s="3"/>
      <c r="AT187" s="3"/>
      <c r="AU187" s="3"/>
      <c r="AV187" s="3"/>
      <c r="AX187" s="3"/>
    </row>
    <row r="188" spans="1:50" ht="15">
      <c r="A188" s="188">
        <v>13</v>
      </c>
      <c r="B188" s="205" t="str">
        <f>CONCATENATE(VLOOKUP($A$171,$Y$5:$BB$13,12),(VLOOKUP($A$171,$Y$5:$BB$13,12)))</f>
        <v>--</v>
      </c>
      <c r="C188" s="221"/>
      <c r="D188" s="221" t="str">
        <f>VLOOKUP($A$171,$Y$5:$BB$13,20)</f>
        <v>-</v>
      </c>
      <c r="E188" s="223"/>
      <c r="F188" s="223"/>
      <c r="G188" s="223"/>
      <c r="H188" s="223"/>
      <c r="I188" s="223"/>
      <c r="J188" s="223"/>
      <c r="K188" s="223"/>
      <c r="L188" s="223"/>
      <c r="M188" s="223"/>
      <c r="N188" s="223"/>
      <c r="O188" s="223"/>
      <c r="P188" s="223"/>
      <c r="Q188" s="223"/>
      <c r="R188" s="223"/>
      <c r="S188" s="223"/>
      <c r="T188" s="223"/>
      <c r="U188" s="245"/>
      <c r="W188" s="1"/>
      <c r="X188" s="1"/>
      <c r="Y188" s="2"/>
      <c r="Z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S188" s="3"/>
      <c r="AT188" s="3"/>
      <c r="AU188" s="3"/>
      <c r="AV188" s="3"/>
      <c r="AX188" s="3"/>
    </row>
    <row r="189" spans="1:50" ht="15">
      <c r="A189" s="188">
        <v>14</v>
      </c>
      <c r="B189" s="205" t="str">
        <f>CONCATENATE(VLOOKUP($A$171,$Y$5:$BB$13,13),(VLOOKUP($A$171,$Y$5:$BB$13,13)))</f>
        <v>--</v>
      </c>
      <c r="C189" s="221"/>
      <c r="D189" s="221" t="str">
        <f>VLOOKUP($A$171,$Y$5:$BB$13,21)</f>
        <v>-</v>
      </c>
      <c r="E189" s="223"/>
      <c r="F189" s="223"/>
      <c r="G189" s="223"/>
      <c r="H189" s="223"/>
      <c r="I189" s="223"/>
      <c r="J189" s="223"/>
      <c r="K189" s="223"/>
      <c r="L189" s="223"/>
      <c r="M189" s="223"/>
      <c r="N189" s="223"/>
      <c r="O189" s="223"/>
      <c r="P189" s="223"/>
      <c r="Q189" s="223"/>
      <c r="R189" s="223"/>
      <c r="S189" s="223"/>
      <c r="T189" s="223"/>
      <c r="U189" s="245"/>
      <c r="W189" s="1"/>
      <c r="X189" s="1"/>
      <c r="Y189" s="2"/>
      <c r="Z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S189" s="3"/>
      <c r="AT189" s="3"/>
      <c r="AU189" s="3"/>
      <c r="AV189" s="3"/>
      <c r="AX189" s="3"/>
    </row>
    <row r="190" spans="1:50" ht="15.75">
      <c r="A190" s="188">
        <v>15</v>
      </c>
      <c r="B190" s="230" t="str">
        <f>CONCATENATE(VLOOKUP($A$171,$Y$5:$BB$13,14),(VLOOKUP($A$171,$Y$5:$BB$13,14)))</f>
        <v>--</v>
      </c>
      <c r="C190" s="221"/>
      <c r="D190" s="222" t="str">
        <f>VLOOKUP($A$171,$Y$5:$BB$13,22)</f>
        <v>-</v>
      </c>
      <c r="E190" s="223"/>
      <c r="F190" s="223"/>
      <c r="G190" s="223"/>
      <c r="H190" s="223"/>
      <c r="I190" s="223"/>
      <c r="J190" s="223"/>
      <c r="K190" s="223"/>
      <c r="L190" s="223"/>
      <c r="M190" s="223"/>
      <c r="N190" s="223"/>
      <c r="O190" s="223"/>
      <c r="P190" s="223"/>
      <c r="Q190" s="223"/>
      <c r="R190" s="223"/>
      <c r="S190" s="223"/>
      <c r="T190" s="223"/>
      <c r="U190" s="245"/>
      <c r="W190" s="1"/>
      <c r="X190" s="1"/>
      <c r="Y190" s="2"/>
      <c r="Z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S190" s="3"/>
      <c r="AT190" s="3"/>
      <c r="AU190" s="3"/>
      <c r="AV190" s="3"/>
      <c r="AX190" s="3"/>
    </row>
    <row r="191" spans="1:50" ht="15.75">
      <c r="A191" s="188">
        <v>16</v>
      </c>
      <c r="B191" s="230" t="str">
        <f>CONCATENATE(VLOOKUP($A$171,$Y$5:$BB$13,15),(VLOOKUP($A$171,$Y$5:$BB$13,15)))</f>
        <v>--</v>
      </c>
      <c r="C191" s="221"/>
      <c r="D191" s="222" t="str">
        <f>VLOOKUP($A$171,$Y$5:$BB$13,23)</f>
        <v>-</v>
      </c>
      <c r="E191" s="223"/>
      <c r="F191" s="223"/>
      <c r="G191" s="223"/>
      <c r="H191" s="223"/>
      <c r="I191" s="223"/>
      <c r="J191" s="223"/>
      <c r="K191" s="223"/>
      <c r="L191" s="223"/>
      <c r="M191" s="223"/>
      <c r="N191" s="223"/>
      <c r="O191" s="223"/>
      <c r="P191" s="223"/>
      <c r="Q191" s="223"/>
      <c r="R191" s="223"/>
      <c r="S191" s="223"/>
      <c r="T191" s="223"/>
      <c r="U191" s="245"/>
      <c r="W191" s="1"/>
      <c r="X191" s="1"/>
      <c r="Y191" s="2"/>
      <c r="Z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S191" s="3"/>
      <c r="AT191" s="3"/>
      <c r="AU191" s="3"/>
      <c r="AV191" s="3"/>
      <c r="AX191" s="3"/>
    </row>
    <row r="192" spans="1:50" ht="15.75">
      <c r="A192" s="188">
        <v>17</v>
      </c>
      <c r="B192" s="230"/>
      <c r="C192" s="221"/>
      <c r="D192" s="222"/>
      <c r="E192" s="223"/>
      <c r="F192" s="223"/>
      <c r="G192" s="223"/>
      <c r="H192" s="223"/>
      <c r="I192" s="223"/>
      <c r="J192" s="223"/>
      <c r="K192" s="223"/>
      <c r="L192" s="223"/>
      <c r="M192" s="223"/>
      <c r="N192" s="223"/>
      <c r="O192" s="223"/>
      <c r="P192" s="223"/>
      <c r="Q192" s="223"/>
      <c r="R192" s="223"/>
      <c r="S192" s="223"/>
      <c r="T192" s="223"/>
      <c r="U192" s="245"/>
      <c r="W192" s="1"/>
      <c r="X192" s="1"/>
      <c r="Y192" s="2"/>
      <c r="Z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S192" s="3"/>
      <c r="AT192" s="3"/>
      <c r="AU192" s="3"/>
      <c r="AV192" s="3"/>
      <c r="AX192" s="3"/>
    </row>
    <row r="193" spans="1:50" s="363" customFormat="1" ht="15.75">
      <c r="A193" s="188">
        <v>18</v>
      </c>
      <c r="B193" s="230"/>
      <c r="C193" s="221"/>
      <c r="D193" s="222"/>
      <c r="E193" s="467"/>
      <c r="F193" s="467"/>
      <c r="G193" s="467"/>
      <c r="H193" s="467"/>
      <c r="I193" s="467"/>
      <c r="J193" s="467"/>
      <c r="K193" s="467"/>
      <c r="L193" s="467"/>
      <c r="M193" s="467"/>
      <c r="N193" s="467"/>
      <c r="O193" s="467"/>
      <c r="P193" s="467"/>
      <c r="Q193" s="467"/>
      <c r="R193" s="467"/>
      <c r="S193" s="467"/>
      <c r="T193" s="467"/>
      <c r="U193" s="245"/>
      <c r="W193" s="1"/>
      <c r="X193" s="1"/>
      <c r="Y193" s="2"/>
      <c r="Z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S193" s="3"/>
      <c r="AT193" s="3"/>
      <c r="AU193" s="3"/>
      <c r="AV193" s="3"/>
      <c r="AW193" s="3"/>
      <c r="AX193" s="3"/>
    </row>
    <row r="194" spans="1:50" s="363" customFormat="1" ht="15.75">
      <c r="A194" s="188">
        <v>19</v>
      </c>
      <c r="B194" s="230"/>
      <c r="C194" s="221"/>
      <c r="D194" s="222"/>
      <c r="E194" s="467"/>
      <c r="F194" s="467"/>
      <c r="G194" s="467"/>
      <c r="H194" s="467"/>
      <c r="I194" s="467"/>
      <c r="J194" s="467"/>
      <c r="K194" s="467"/>
      <c r="L194" s="467"/>
      <c r="M194" s="467"/>
      <c r="N194" s="467"/>
      <c r="O194" s="467"/>
      <c r="P194" s="467"/>
      <c r="Q194" s="467"/>
      <c r="R194" s="467"/>
      <c r="S194" s="467"/>
      <c r="T194" s="467"/>
      <c r="U194" s="245"/>
      <c r="W194" s="1"/>
      <c r="X194" s="1"/>
      <c r="Y194" s="2"/>
      <c r="Z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S194" s="3"/>
      <c r="AT194" s="3"/>
      <c r="AU194" s="3"/>
      <c r="AV194" s="3"/>
      <c r="AW194" s="3"/>
      <c r="AX194" s="3"/>
    </row>
    <row r="195" spans="1:50" ht="15.75">
      <c r="A195" s="188">
        <v>20</v>
      </c>
      <c r="B195" s="230"/>
      <c r="C195" s="221"/>
      <c r="D195" s="222"/>
      <c r="E195" s="223"/>
      <c r="F195" s="223"/>
      <c r="G195" s="223"/>
      <c r="H195" s="223"/>
      <c r="I195" s="223"/>
      <c r="J195" s="223"/>
      <c r="K195" s="223"/>
      <c r="L195" s="223"/>
      <c r="M195" s="223"/>
      <c r="N195" s="223"/>
      <c r="O195" s="223"/>
      <c r="P195" s="223"/>
      <c r="Q195" s="223"/>
      <c r="R195" s="223"/>
      <c r="S195" s="223"/>
      <c r="T195" s="223"/>
      <c r="U195" s="245"/>
      <c r="W195" s="1"/>
      <c r="X195" s="1"/>
      <c r="Y195" s="2"/>
      <c r="Z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S195" s="3"/>
      <c r="AT195" s="3"/>
      <c r="AU195" s="3"/>
      <c r="AV195" s="3"/>
      <c r="AX195" s="3"/>
    </row>
    <row r="196" spans="1:50" ht="15.75">
      <c r="A196" s="188">
        <v>21</v>
      </c>
      <c r="B196" s="230"/>
      <c r="C196" s="221"/>
      <c r="D196" s="222"/>
      <c r="E196" s="223"/>
      <c r="F196" s="223"/>
      <c r="G196" s="223"/>
      <c r="H196" s="223"/>
      <c r="I196" s="223"/>
      <c r="J196" s="223"/>
      <c r="K196" s="223"/>
      <c r="L196" s="223"/>
      <c r="M196" s="223"/>
      <c r="N196" s="223"/>
      <c r="O196" s="223"/>
      <c r="P196" s="223"/>
      <c r="Q196" s="223"/>
      <c r="R196" s="223"/>
      <c r="S196" s="223"/>
      <c r="T196" s="223"/>
      <c r="U196" s="245"/>
      <c r="W196" s="1"/>
      <c r="X196" s="1"/>
      <c r="Y196" s="2"/>
      <c r="Z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S196" s="3"/>
      <c r="AT196" s="3"/>
      <c r="AU196" s="3"/>
      <c r="AV196" s="3"/>
      <c r="AX196" s="3"/>
    </row>
    <row r="197" spans="1:50" ht="16.5" thickBot="1">
      <c r="A197" s="188">
        <v>22</v>
      </c>
      <c r="B197" s="231"/>
      <c r="C197" s="232"/>
      <c r="D197" s="233"/>
      <c r="E197" s="234"/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  <c r="R197" s="234"/>
      <c r="S197" s="234"/>
      <c r="T197" s="234"/>
      <c r="U197" s="276"/>
      <c r="W197" s="1"/>
      <c r="X197" s="1"/>
      <c r="Y197" s="2"/>
      <c r="Z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S197" s="3"/>
      <c r="AT197" s="3"/>
      <c r="AU197" s="3"/>
      <c r="AV197" s="3"/>
      <c r="AX197" s="3"/>
    </row>
    <row r="198" spans="1:50" ht="15.75" thickBot="1">
      <c r="A198" s="277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258"/>
      <c r="W198" s="1"/>
      <c r="X198" s="1"/>
      <c r="Y198" s="2"/>
      <c r="Z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S198" s="3"/>
      <c r="AT198" s="3"/>
      <c r="AU198" s="3"/>
      <c r="AV198" s="3"/>
      <c r="AX198" s="3"/>
    </row>
    <row r="199" spans="1:50" ht="15">
      <c r="A199" s="603" t="s">
        <v>48</v>
      </c>
      <c r="B199" s="604"/>
      <c r="C199" s="604"/>
      <c r="D199" s="604"/>
      <c r="E199" s="604"/>
      <c r="F199" s="604"/>
      <c r="G199" s="604"/>
      <c r="H199" s="605"/>
      <c r="J199" s="603" t="s">
        <v>98</v>
      </c>
      <c r="K199" s="604"/>
      <c r="L199" s="604"/>
      <c r="M199" s="604"/>
      <c r="N199" s="604"/>
      <c r="O199" s="604"/>
      <c r="P199" s="604"/>
      <c r="Q199" s="604"/>
      <c r="R199" s="604"/>
      <c r="S199" s="604"/>
      <c r="T199" s="604"/>
      <c r="U199" s="605"/>
      <c r="W199" s="1"/>
      <c r="X199" s="1"/>
      <c r="Y199" s="2"/>
      <c r="Z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S199" s="3"/>
      <c r="AT199" s="3"/>
      <c r="AU199" s="3"/>
      <c r="AV199" s="3"/>
      <c r="AX199" s="3"/>
    </row>
    <row r="200" spans="1:50" ht="15">
      <c r="A200" s="193" t="s">
        <v>51</v>
      </c>
      <c r="B200" s="240" t="s">
        <v>21</v>
      </c>
      <c r="C200" s="606" t="s">
        <v>22</v>
      </c>
      <c r="D200" s="606"/>
      <c r="E200" s="607" t="s">
        <v>23</v>
      </c>
      <c r="F200" s="607"/>
      <c r="G200" s="607"/>
      <c r="H200" s="224" t="s">
        <v>52</v>
      </c>
      <c r="J200" s="278" t="s">
        <v>51</v>
      </c>
      <c r="K200" s="279" t="s">
        <v>99</v>
      </c>
      <c r="L200" s="608" t="s">
        <v>22</v>
      </c>
      <c r="M200" s="608"/>
      <c r="N200" s="608"/>
      <c r="O200" s="608"/>
      <c r="P200" s="608" t="s">
        <v>23</v>
      </c>
      <c r="Q200" s="608"/>
      <c r="R200" s="608"/>
      <c r="S200" s="608"/>
      <c r="T200" s="608" t="s">
        <v>52</v>
      </c>
      <c r="U200" s="609"/>
      <c r="W200" s="1"/>
      <c r="X200" s="1"/>
      <c r="Y200" s="2"/>
      <c r="Z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S200" s="3"/>
      <c r="AT200" s="3"/>
      <c r="AU200" s="3"/>
      <c r="AV200" s="3"/>
      <c r="AX200" s="3"/>
    </row>
    <row r="201" spans="1:50" ht="15">
      <c r="A201" s="194" t="s">
        <v>54</v>
      </c>
      <c r="B201" s="223"/>
      <c r="C201" s="590"/>
      <c r="D201" s="590"/>
      <c r="E201" s="590"/>
      <c r="F201" s="590"/>
      <c r="G201" s="590"/>
      <c r="H201" s="224"/>
      <c r="J201" s="194" t="s">
        <v>54</v>
      </c>
      <c r="K201" s="273"/>
      <c r="L201" s="590"/>
      <c r="M201" s="590"/>
      <c r="N201" s="590"/>
      <c r="O201" s="590"/>
      <c r="P201" s="590"/>
      <c r="Q201" s="590"/>
      <c r="R201" s="590"/>
      <c r="S201" s="590"/>
      <c r="T201" s="590"/>
      <c r="U201" s="591"/>
      <c r="W201" s="1"/>
      <c r="X201" s="1"/>
      <c r="Y201" s="2"/>
      <c r="Z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S201" s="3"/>
      <c r="AT201" s="3"/>
      <c r="AU201" s="3"/>
      <c r="AV201" s="3"/>
      <c r="AX201" s="3"/>
    </row>
    <row r="202" spans="1:50" ht="15">
      <c r="A202" s="194" t="s">
        <v>57</v>
      </c>
      <c r="B202" s="223"/>
      <c r="C202" s="590"/>
      <c r="D202" s="590"/>
      <c r="E202" s="590"/>
      <c r="F202" s="590"/>
      <c r="G202" s="590"/>
      <c r="H202" s="224"/>
      <c r="J202" s="194" t="s">
        <v>57</v>
      </c>
      <c r="K202" s="273"/>
      <c r="L202" s="590"/>
      <c r="M202" s="590"/>
      <c r="N202" s="590"/>
      <c r="O202" s="590"/>
      <c r="P202" s="590"/>
      <c r="Q202" s="590"/>
      <c r="R202" s="590"/>
      <c r="S202" s="590"/>
      <c r="T202" s="590"/>
      <c r="U202" s="591"/>
      <c r="W202" s="1"/>
      <c r="X202" s="1"/>
      <c r="Y202" s="2"/>
      <c r="Z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S202" s="3"/>
      <c r="AT202" s="3"/>
      <c r="AU202" s="3"/>
      <c r="AV202" s="3"/>
      <c r="AX202" s="3"/>
    </row>
    <row r="203" spans="1:50" ht="15">
      <c r="A203" s="194" t="s">
        <v>59</v>
      </c>
      <c r="B203" s="223"/>
      <c r="C203" s="590"/>
      <c r="D203" s="590"/>
      <c r="E203" s="590"/>
      <c r="F203" s="590"/>
      <c r="G203" s="590"/>
      <c r="H203" s="224"/>
      <c r="J203" s="194" t="s">
        <v>59</v>
      </c>
      <c r="K203" s="273"/>
      <c r="L203" s="590"/>
      <c r="M203" s="590"/>
      <c r="N203" s="590"/>
      <c r="O203" s="590"/>
      <c r="P203" s="590"/>
      <c r="Q203" s="590"/>
      <c r="R203" s="590"/>
      <c r="S203" s="590"/>
      <c r="T203" s="590"/>
      <c r="U203" s="591"/>
      <c r="W203" s="1"/>
      <c r="X203" s="1"/>
      <c r="Y203" s="2"/>
      <c r="Z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S203" s="3"/>
      <c r="AT203" s="3"/>
      <c r="AU203" s="3"/>
      <c r="AV203" s="3"/>
      <c r="AX203" s="3"/>
    </row>
    <row r="204" spans="1:50" ht="15">
      <c r="A204" s="194" t="s">
        <v>61</v>
      </c>
      <c r="B204" s="223"/>
      <c r="C204" s="590"/>
      <c r="D204" s="590"/>
      <c r="E204" s="590"/>
      <c r="F204" s="590"/>
      <c r="G204" s="590"/>
      <c r="H204" s="224"/>
      <c r="J204" s="194" t="s">
        <v>61</v>
      </c>
      <c r="K204" s="273"/>
      <c r="L204" s="590"/>
      <c r="M204" s="590"/>
      <c r="N204" s="590"/>
      <c r="O204" s="590"/>
      <c r="P204" s="590"/>
      <c r="Q204" s="590"/>
      <c r="R204" s="590"/>
      <c r="S204" s="590"/>
      <c r="T204" s="590"/>
      <c r="U204" s="591"/>
      <c r="W204" s="1"/>
      <c r="X204" s="1"/>
      <c r="Y204" s="2"/>
      <c r="Z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S204" s="3"/>
      <c r="AT204" s="3"/>
      <c r="AU204" s="3"/>
      <c r="AV204" s="3"/>
      <c r="AX204" s="3"/>
    </row>
    <row r="205" spans="1:50" ht="15">
      <c r="A205" s="194" t="s">
        <v>62</v>
      </c>
      <c r="B205" s="223"/>
      <c r="C205" s="590"/>
      <c r="D205" s="590"/>
      <c r="E205" s="590"/>
      <c r="F205" s="590"/>
      <c r="G205" s="590"/>
      <c r="H205" s="224"/>
      <c r="J205" s="194" t="s">
        <v>62</v>
      </c>
      <c r="K205" s="273"/>
      <c r="L205" s="590"/>
      <c r="M205" s="590"/>
      <c r="N205" s="590"/>
      <c r="O205" s="590"/>
      <c r="P205" s="590"/>
      <c r="Q205" s="590"/>
      <c r="R205" s="590"/>
      <c r="S205" s="590"/>
      <c r="T205" s="590"/>
      <c r="U205" s="591"/>
      <c r="W205" s="1"/>
      <c r="X205" s="1"/>
      <c r="Y205" s="2"/>
      <c r="Z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S205" s="3"/>
      <c r="AT205" s="3"/>
      <c r="AU205" s="3"/>
      <c r="AV205" s="3"/>
      <c r="AX205" s="3"/>
    </row>
    <row r="206" spans="1:50" ht="15">
      <c r="A206" s="194" t="s">
        <v>63</v>
      </c>
      <c r="B206" s="223"/>
      <c r="C206" s="590"/>
      <c r="D206" s="590"/>
      <c r="E206" s="590"/>
      <c r="F206" s="590"/>
      <c r="G206" s="590"/>
      <c r="H206" s="224"/>
      <c r="J206" s="194" t="s">
        <v>63</v>
      </c>
      <c r="K206" s="273"/>
      <c r="L206" s="590"/>
      <c r="M206" s="590"/>
      <c r="N206" s="590"/>
      <c r="O206" s="590"/>
      <c r="P206" s="590"/>
      <c r="Q206" s="590"/>
      <c r="R206" s="590"/>
      <c r="S206" s="590"/>
      <c r="T206" s="590"/>
      <c r="U206" s="591"/>
      <c r="W206" s="1"/>
      <c r="X206" s="1"/>
      <c r="Y206" s="2"/>
      <c r="Z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S206" s="3"/>
      <c r="AT206" s="3"/>
      <c r="AU206" s="3"/>
      <c r="AV206" s="3"/>
      <c r="AX206" s="3"/>
    </row>
    <row r="207" spans="1:50" ht="15">
      <c r="A207" s="194" t="s">
        <v>64</v>
      </c>
      <c r="B207" s="223"/>
      <c r="C207" s="590"/>
      <c r="D207" s="590"/>
      <c r="E207" s="590"/>
      <c r="F207" s="590"/>
      <c r="G207" s="590"/>
      <c r="H207" s="224"/>
      <c r="J207" s="194" t="s">
        <v>64</v>
      </c>
      <c r="K207" s="273"/>
      <c r="L207" s="590"/>
      <c r="M207" s="590"/>
      <c r="N207" s="590"/>
      <c r="O207" s="590"/>
      <c r="P207" s="590"/>
      <c r="Q207" s="590"/>
      <c r="R207" s="590"/>
      <c r="S207" s="590"/>
      <c r="T207" s="590"/>
      <c r="U207" s="591"/>
      <c r="W207" s="1"/>
      <c r="X207" s="1"/>
      <c r="Y207" s="2"/>
      <c r="Z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S207" s="3"/>
      <c r="AT207" s="3"/>
      <c r="AU207" s="3"/>
      <c r="AV207" s="3"/>
      <c r="AX207" s="3"/>
    </row>
    <row r="208" spans="1:50" ht="15.75" thickBot="1">
      <c r="A208" s="195" t="s">
        <v>65</v>
      </c>
      <c r="B208" s="234"/>
      <c r="C208" s="592"/>
      <c r="D208" s="592"/>
      <c r="E208" s="592"/>
      <c r="F208" s="592"/>
      <c r="G208" s="592"/>
      <c r="H208" s="235"/>
      <c r="J208" s="195" t="s">
        <v>65</v>
      </c>
      <c r="K208" s="280"/>
      <c r="L208" s="592"/>
      <c r="M208" s="592"/>
      <c r="N208" s="592"/>
      <c r="O208" s="592"/>
      <c r="P208" s="592"/>
      <c r="Q208" s="592"/>
      <c r="R208" s="592"/>
      <c r="S208" s="592"/>
      <c r="T208" s="592"/>
      <c r="U208" s="593"/>
      <c r="W208" s="1"/>
      <c r="X208" s="1"/>
      <c r="Y208" s="2"/>
      <c r="Z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S208" s="3"/>
      <c r="AT208" s="3"/>
      <c r="AU208" s="3"/>
      <c r="AV208" s="3"/>
      <c r="AX208" s="3"/>
    </row>
    <row r="209" spans="6:50" ht="15">
      <c r="F209" s="76"/>
      <c r="O209" s="76"/>
      <c r="P209" s="76"/>
      <c r="Q209" s="76"/>
      <c r="R209" s="76"/>
      <c r="S209" s="76"/>
      <c r="T209" s="76"/>
      <c r="U209" s="258"/>
      <c r="W209" s="1"/>
      <c r="X209" s="1"/>
      <c r="Y209" s="2"/>
      <c r="Z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S209" s="3"/>
      <c r="AT209" s="3"/>
      <c r="AU209" s="3"/>
      <c r="AV209" s="3"/>
      <c r="AX209" s="3"/>
    </row>
    <row r="210" spans="1:50" ht="15">
      <c r="A210" s="196" t="s">
        <v>66</v>
      </c>
      <c r="B210" s="252"/>
      <c r="C210" s="547" t="s">
        <v>67</v>
      </c>
      <c r="D210" s="589"/>
      <c r="E210" s="589"/>
      <c r="F210" s="589"/>
      <c r="G210" s="589"/>
      <c r="H210" s="548"/>
      <c r="J210" s="547" t="s">
        <v>100</v>
      </c>
      <c r="K210" s="589"/>
      <c r="L210" s="589" t="s">
        <v>69</v>
      </c>
      <c r="M210" s="589"/>
      <c r="N210" s="589"/>
      <c r="O210" s="589"/>
      <c r="P210" s="589"/>
      <c r="Q210" s="548"/>
      <c r="U210" s="198"/>
      <c r="W210" s="1"/>
      <c r="X210" s="1"/>
      <c r="Y210" s="2"/>
      <c r="Z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S210" s="3"/>
      <c r="AT210" s="3"/>
      <c r="AU210" s="3"/>
      <c r="AV210" s="3"/>
      <c r="AX210" s="3"/>
    </row>
    <row r="211" spans="1:50" ht="15.75">
      <c r="A211" s="197"/>
      <c r="B211" s="259"/>
      <c r="C211" s="260"/>
      <c r="D211" s="261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U211" s="198"/>
      <c r="W211" s="1"/>
      <c r="X211" s="1"/>
      <c r="Y211" s="2"/>
      <c r="Z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S211" s="3"/>
      <c r="AT211" s="3"/>
      <c r="AU211" s="3"/>
      <c r="AV211" s="3"/>
      <c r="AX211" s="3"/>
    </row>
    <row r="212" spans="1:50" ht="15.75">
      <c r="A212" s="197"/>
      <c r="B212" s="259"/>
      <c r="C212" s="260"/>
      <c r="D212" s="261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U212" s="198"/>
      <c r="W212" s="1"/>
      <c r="X212" s="1"/>
      <c r="Y212" s="2"/>
      <c r="Z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S212" s="3"/>
      <c r="AT212" s="3"/>
      <c r="AU212" s="3"/>
      <c r="AV212" s="3"/>
      <c r="AX212" s="3"/>
    </row>
    <row r="213" spans="1:50" ht="15">
      <c r="A213" s="255">
        <v>41</v>
      </c>
      <c r="B213" s="255"/>
      <c r="C213" s="255"/>
      <c r="D213" s="256"/>
      <c r="E213" s="267"/>
      <c r="F213" s="255"/>
      <c r="G213" s="255"/>
      <c r="H213" s="255"/>
      <c r="I213" s="255"/>
      <c r="J213" s="255"/>
      <c r="K213" s="257"/>
      <c r="L213" s="257"/>
      <c r="M213" s="257"/>
      <c r="N213" s="257"/>
      <c r="O213" s="76"/>
      <c r="P213" s="76"/>
      <c r="Q213" s="76"/>
      <c r="R213" s="76"/>
      <c r="S213" s="76"/>
      <c r="T213" s="76"/>
      <c r="U213" s="258"/>
      <c r="W213" s="1"/>
      <c r="X213" s="1"/>
      <c r="Y213" s="2"/>
      <c r="Z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S213" s="3"/>
      <c r="AT213" s="3"/>
      <c r="AU213" s="3"/>
      <c r="AV213" s="3"/>
      <c r="AX213" s="3"/>
    </row>
    <row r="214" spans="1:50" ht="15">
      <c r="A214" s="184" t="s">
        <v>84</v>
      </c>
      <c r="B214" s="201"/>
      <c r="C214" s="202"/>
      <c r="D214" s="203" t="s">
        <v>1</v>
      </c>
      <c r="E214" s="204">
        <f>VLOOKUP($A$213,$Y$5:$BB$13,4)</f>
        <v>11.15</v>
      </c>
      <c r="F214" s="205"/>
      <c r="G214" s="206" t="s">
        <v>2</v>
      </c>
      <c r="H214" s="201" t="str">
        <f>Teamsetup!$B$19</f>
        <v>-</v>
      </c>
      <c r="I214" s="201"/>
      <c r="J214" s="202"/>
      <c r="K214" s="207" t="s">
        <v>3</v>
      </c>
      <c r="L214" s="208"/>
      <c r="M214" s="208"/>
      <c r="N214" s="209"/>
      <c r="O214" s="223"/>
      <c r="P214" s="223"/>
      <c r="Q214" s="223"/>
      <c r="R214" s="223"/>
      <c r="S214" s="223"/>
      <c r="T214" s="223"/>
      <c r="U214" s="245"/>
      <c r="W214" s="1"/>
      <c r="X214" s="1"/>
      <c r="Y214" s="2"/>
      <c r="Z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S214" s="3"/>
      <c r="AT214" s="3"/>
      <c r="AU214" s="3"/>
      <c r="AV214" s="3"/>
      <c r="AX214" s="3"/>
    </row>
    <row r="215" spans="1:50" ht="16.5" thickBot="1">
      <c r="A215" s="185" t="s">
        <v>4</v>
      </c>
      <c r="B215" s="210"/>
      <c r="C215" s="211" t="str">
        <f>VLOOKUP($A$213,$Y$5:$BB$13,2)</f>
        <v>Highjump</v>
      </c>
      <c r="D215" s="212" t="str">
        <f>VLOOKUP($A$213,$Y$5:$BB$13,24)</f>
        <v>Under 13 Girls</v>
      </c>
      <c r="E215" s="205"/>
      <c r="F215" s="205" t="s">
        <v>5</v>
      </c>
      <c r="G215" s="565" t="str">
        <f>Teamsetup!$D$19</f>
        <v>-</v>
      </c>
      <c r="H215" s="566"/>
      <c r="I215" s="205"/>
      <c r="J215" s="213"/>
      <c r="K215" s="214"/>
      <c r="L215" s="215"/>
      <c r="M215" s="268"/>
      <c r="N215" s="620" t="s">
        <v>6</v>
      </c>
      <c r="O215" s="620"/>
      <c r="P215" s="555"/>
      <c r="Q215" s="621" t="str">
        <f>IF(Teamsetup!$C$13=6,VLOOKUP($A$213,$Y$4:$BB$41,6),IF(Teamsetup!$C$13&lt;&gt;6,VLOOKUP($A$213,$Y$4:$BB$41,7)))</f>
        <v>-</v>
      </c>
      <c r="R215" s="622" t="e">
        <f>IF($Q$6=6,VLOOKUP($A$1,$V$4:$AR$41,6),IF($Q$6&lt;&gt;6,VLOOKUP($A$1,$V$4:$AR$41,7)))</f>
        <v>#N/A</v>
      </c>
      <c r="S215" s="622"/>
      <c r="T215" s="269"/>
      <c r="U215" s="270"/>
      <c r="W215" s="1"/>
      <c r="X215" s="1"/>
      <c r="Y215" s="2"/>
      <c r="Z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S215" s="3"/>
      <c r="AT215" s="3"/>
      <c r="AU215" s="3"/>
      <c r="AV215" s="3"/>
      <c r="AX215" s="3"/>
    </row>
    <row r="216" spans="1:50" ht="33.75">
      <c r="A216" s="186"/>
      <c r="B216" s="216"/>
      <c r="C216" s="356" t="s">
        <v>222</v>
      </c>
      <c r="D216" s="265"/>
      <c r="E216" s="614" t="s">
        <v>221</v>
      </c>
      <c r="F216" s="616">
        <f>VLOOKUP($A$213,$Y$5:$BB$13,25)</f>
        <v>1</v>
      </c>
      <c r="G216" s="616">
        <f>VLOOKUP($A$213,$Y$5:$BB$13,26)</f>
        <v>1.1</v>
      </c>
      <c r="H216" s="616">
        <f>VLOOKUP($A$213,$Y$5:$BB$13,27)</f>
        <v>1.15</v>
      </c>
      <c r="I216" s="616" t="str">
        <f>VLOOKUP($A$213,$Y$5:$BB$13,28)</f>
        <v>.</v>
      </c>
      <c r="J216" s="618" t="str">
        <f>VLOOKUP($A$213,$Y$5:$BB$13,29)</f>
        <v>.</v>
      </c>
      <c r="K216" s="610"/>
      <c r="L216" s="610"/>
      <c r="M216" s="560"/>
      <c r="N216" s="612"/>
      <c r="O216" s="608"/>
      <c r="P216" s="608"/>
      <c r="Q216" s="271" t="s">
        <v>89</v>
      </c>
      <c r="R216" s="597" t="s">
        <v>90</v>
      </c>
      <c r="S216" s="599" t="s">
        <v>91</v>
      </c>
      <c r="T216" s="601" t="s">
        <v>92</v>
      </c>
      <c r="U216" s="602"/>
      <c r="W216" s="1"/>
      <c r="X216" s="1"/>
      <c r="Y216" s="2"/>
      <c r="Z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S216" s="3"/>
      <c r="AT216" s="3"/>
      <c r="AU216" s="3"/>
      <c r="AV216" s="3"/>
      <c r="AX216" s="3"/>
    </row>
    <row r="217" spans="1:50" ht="15">
      <c r="A217" s="187"/>
      <c r="B217" s="219" t="s">
        <v>21</v>
      </c>
      <c r="C217" s="220" t="s">
        <v>22</v>
      </c>
      <c r="D217" s="220" t="s">
        <v>23</v>
      </c>
      <c r="E217" s="615"/>
      <c r="F217" s="617" t="e">
        <f>VLOOKUP($A$91,$V$92:$BA$98,21)</f>
        <v>#N/A</v>
      </c>
      <c r="G217" s="617" t="e">
        <f>VLOOKUP($A$91,$V$92:$BA$98,21)</f>
        <v>#N/A</v>
      </c>
      <c r="H217" s="617" t="e">
        <f>VLOOKUP($A$91,$V$92:$BA$98,21)</f>
        <v>#N/A</v>
      </c>
      <c r="I217" s="617" t="e">
        <f>VLOOKUP($A$91,$V$92:$BA$98,21)</f>
        <v>#N/A</v>
      </c>
      <c r="J217" s="619" t="e">
        <f>VLOOKUP($A$91,$V$92:$BA$98,21)</f>
        <v>#N/A</v>
      </c>
      <c r="K217" s="611"/>
      <c r="L217" s="611"/>
      <c r="M217" s="561"/>
      <c r="N217" s="613"/>
      <c r="O217" s="590"/>
      <c r="P217" s="590"/>
      <c r="Q217" s="272" t="s">
        <v>94</v>
      </c>
      <c r="R217" s="598"/>
      <c r="S217" s="600"/>
      <c r="T217" s="273" t="s">
        <v>95</v>
      </c>
      <c r="U217" s="245" t="s">
        <v>96</v>
      </c>
      <c r="W217" s="1"/>
      <c r="X217" s="1"/>
      <c r="Y217" s="2"/>
      <c r="Z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S217" s="3"/>
      <c r="AT217" s="3"/>
      <c r="AU217" s="3"/>
      <c r="AV217" s="3"/>
      <c r="AX217" s="3"/>
    </row>
    <row r="218" spans="1:50" ht="15">
      <c r="A218" s="188">
        <v>1</v>
      </c>
      <c r="B218" s="205" t="str">
        <f>VLOOKUP($A$213,$Y$5:$BB$13,8)</f>
        <v>-</v>
      </c>
      <c r="C218" s="221"/>
      <c r="D218" s="222" t="str">
        <f>VLOOKUP($A$213,$Y$5:$BB$13,16)</f>
        <v>-</v>
      </c>
      <c r="E218" s="223"/>
      <c r="F218" s="223"/>
      <c r="G218" s="223"/>
      <c r="H218" s="223"/>
      <c r="I218" s="223"/>
      <c r="J218" s="223"/>
      <c r="K218" s="223"/>
      <c r="L218" s="223"/>
      <c r="M218" s="223"/>
      <c r="N218" s="223"/>
      <c r="O218" s="223"/>
      <c r="P218" s="223"/>
      <c r="Q218" s="223"/>
      <c r="R218" s="223"/>
      <c r="S218" s="223"/>
      <c r="T218" s="223"/>
      <c r="U218" s="245"/>
      <c r="W218" s="1"/>
      <c r="X218" s="1"/>
      <c r="Y218" s="2"/>
      <c r="Z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S218" s="3"/>
      <c r="AT218" s="3"/>
      <c r="AU218" s="3"/>
      <c r="AV218" s="3"/>
      <c r="AX218" s="3"/>
    </row>
    <row r="219" spans="1:50" ht="15">
      <c r="A219" s="188">
        <v>2</v>
      </c>
      <c r="B219" s="205" t="str">
        <f>VLOOKUP($A$213,$Y$5:$BB$13,9)</f>
        <v>-</v>
      </c>
      <c r="C219" s="221"/>
      <c r="D219" s="205" t="str">
        <f>VLOOKUP($A$213,$Y$5:$BB$13,17)</f>
        <v>-</v>
      </c>
      <c r="E219" s="223"/>
      <c r="F219" s="274"/>
      <c r="G219" s="274"/>
      <c r="H219" s="223"/>
      <c r="I219" s="223"/>
      <c r="J219" s="223"/>
      <c r="K219" s="223"/>
      <c r="L219" s="223"/>
      <c r="M219" s="223"/>
      <c r="N219" s="223"/>
      <c r="O219" s="223"/>
      <c r="P219" s="223"/>
      <c r="Q219" s="223"/>
      <c r="R219" s="223"/>
      <c r="S219" s="223"/>
      <c r="T219" s="223"/>
      <c r="U219" s="245"/>
      <c r="W219" s="1"/>
      <c r="X219" s="1"/>
      <c r="Y219" s="2"/>
      <c r="Z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S219" s="3"/>
      <c r="AT219" s="3"/>
      <c r="AU219" s="3"/>
      <c r="AV219" s="3"/>
      <c r="AX219" s="3"/>
    </row>
    <row r="220" spans="1:50" ht="15">
      <c r="A220" s="188">
        <v>3</v>
      </c>
      <c r="B220" s="205" t="str">
        <f>VLOOKUP($A$213,$Y$5:$BB$13,10)</f>
        <v>-</v>
      </c>
      <c r="C220" s="221"/>
      <c r="D220" s="205" t="str">
        <f>VLOOKUP($A$213,$Y$5:$BB$13,18)</f>
        <v>-</v>
      </c>
      <c r="E220" s="223"/>
      <c r="F220" s="275"/>
      <c r="G220" s="275"/>
      <c r="H220" s="223"/>
      <c r="I220" s="223"/>
      <c r="J220" s="223"/>
      <c r="K220" s="223"/>
      <c r="L220" s="223"/>
      <c r="M220" s="223"/>
      <c r="N220" s="223"/>
      <c r="O220" s="223"/>
      <c r="P220" s="223"/>
      <c r="Q220" s="223"/>
      <c r="R220" s="223"/>
      <c r="S220" s="223"/>
      <c r="T220" s="223"/>
      <c r="U220" s="245"/>
      <c r="W220" s="1"/>
      <c r="X220" s="1"/>
      <c r="Y220" s="2"/>
      <c r="Z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S220" s="3"/>
      <c r="AT220" s="3"/>
      <c r="AU220" s="3"/>
      <c r="AV220" s="3"/>
      <c r="AX220" s="3"/>
    </row>
    <row r="221" spans="1:50" ht="15">
      <c r="A221" s="188">
        <v>4</v>
      </c>
      <c r="B221" s="205" t="str">
        <f>VLOOKUP($A$213,$Y$5:$BB$13,11)</f>
        <v>-</v>
      </c>
      <c r="C221" s="221"/>
      <c r="D221" s="205" t="str">
        <f>VLOOKUP($A$213,$Y$5:$BB$13,19)</f>
        <v>-</v>
      </c>
      <c r="E221" s="223"/>
      <c r="F221" s="223"/>
      <c r="G221" s="223"/>
      <c r="H221" s="223"/>
      <c r="I221" s="223"/>
      <c r="J221" s="223"/>
      <c r="K221" s="223"/>
      <c r="L221" s="223"/>
      <c r="M221" s="223"/>
      <c r="N221" s="223"/>
      <c r="O221" s="223"/>
      <c r="P221" s="223"/>
      <c r="Q221" s="223"/>
      <c r="R221" s="223"/>
      <c r="S221" s="223"/>
      <c r="T221" s="223"/>
      <c r="U221" s="245"/>
      <c r="W221" s="1"/>
      <c r="X221" s="1"/>
      <c r="Y221" s="2"/>
      <c r="Z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S221" s="3"/>
      <c r="AT221" s="3"/>
      <c r="AU221" s="3"/>
      <c r="AV221" s="3"/>
      <c r="AX221" s="3"/>
    </row>
    <row r="222" spans="1:50" ht="15">
      <c r="A222" s="188">
        <v>5</v>
      </c>
      <c r="B222" s="205" t="str">
        <f>VLOOKUP($A$213,$Y$5:$BB$13,12)</f>
        <v>-</v>
      </c>
      <c r="C222" s="221"/>
      <c r="D222" s="205" t="str">
        <f>VLOOKUP($A$213,$Y$5:$BB$13,20)</f>
        <v>-</v>
      </c>
      <c r="E222" s="223"/>
      <c r="F222" s="223"/>
      <c r="G222" s="223"/>
      <c r="H222" s="223"/>
      <c r="I222" s="223"/>
      <c r="J222" s="223"/>
      <c r="K222" s="223"/>
      <c r="L222" s="223"/>
      <c r="M222" s="223"/>
      <c r="N222" s="223"/>
      <c r="O222" s="223"/>
      <c r="P222" s="223"/>
      <c r="Q222" s="223"/>
      <c r="R222" s="223"/>
      <c r="S222" s="223"/>
      <c r="T222" s="223"/>
      <c r="U222" s="245"/>
      <c r="W222" s="1"/>
      <c r="X222" s="1"/>
      <c r="Y222" s="2"/>
      <c r="Z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S222" s="3"/>
      <c r="AT222" s="3"/>
      <c r="AU222" s="3"/>
      <c r="AV222" s="3"/>
      <c r="AX222" s="3"/>
    </row>
    <row r="223" spans="1:50" ht="15">
      <c r="A223" s="188">
        <v>6</v>
      </c>
      <c r="B223" s="205" t="str">
        <f>VLOOKUP($A$213,$Y$5:$BB$13,13)</f>
        <v>-</v>
      </c>
      <c r="C223" s="221"/>
      <c r="D223" s="205" t="str">
        <f>VLOOKUP($A$213,$Y$5:$BB$13,21)</f>
        <v>-</v>
      </c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  <c r="P223" s="223"/>
      <c r="Q223" s="223"/>
      <c r="R223" s="223"/>
      <c r="S223" s="223"/>
      <c r="T223" s="223"/>
      <c r="U223" s="245"/>
      <c r="W223" s="1"/>
      <c r="X223" s="1"/>
      <c r="Y223" s="2"/>
      <c r="Z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S223" s="3"/>
      <c r="AT223" s="3"/>
      <c r="AU223" s="3"/>
      <c r="AV223" s="3"/>
      <c r="AX223" s="3"/>
    </row>
    <row r="224" spans="1:50" ht="15">
      <c r="A224" s="188">
        <v>7</v>
      </c>
      <c r="B224" s="205" t="str">
        <f>VLOOKUP($A$213,$Y$5:$BB$13,14)</f>
        <v>-</v>
      </c>
      <c r="C224" s="221"/>
      <c r="D224" s="205" t="str">
        <f>VLOOKUP($A$213,$Y$5:$BB$13,22)</f>
        <v>-</v>
      </c>
      <c r="E224" s="223"/>
      <c r="F224" s="223"/>
      <c r="G224" s="223"/>
      <c r="H224" s="223"/>
      <c r="I224" s="223"/>
      <c r="J224" s="223"/>
      <c r="K224" s="223"/>
      <c r="L224" s="223"/>
      <c r="M224" s="223"/>
      <c r="N224" s="223"/>
      <c r="O224" s="223"/>
      <c r="P224" s="223"/>
      <c r="Q224" s="223"/>
      <c r="R224" s="223"/>
      <c r="S224" s="223"/>
      <c r="T224" s="223"/>
      <c r="U224" s="245"/>
      <c r="W224" s="1"/>
      <c r="X224" s="1"/>
      <c r="Y224" s="2"/>
      <c r="Z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S224" s="3"/>
      <c r="AT224" s="3"/>
      <c r="AU224" s="3"/>
      <c r="AV224" s="3"/>
      <c r="AX224" s="3"/>
    </row>
    <row r="225" spans="1:50" ht="15">
      <c r="A225" s="188">
        <v>8</v>
      </c>
      <c r="B225" s="205" t="str">
        <f>VLOOKUP($A$213,$Y$5:$BB$13,15)</f>
        <v>-</v>
      </c>
      <c r="C225" s="221"/>
      <c r="D225" s="221" t="str">
        <f>VLOOKUP($A$213,$Y$5:$BB$13,23)</f>
        <v>-</v>
      </c>
      <c r="E225" s="223"/>
      <c r="F225" s="223"/>
      <c r="G225" s="223"/>
      <c r="H225" s="223"/>
      <c r="I225" s="223"/>
      <c r="J225" s="223"/>
      <c r="K225" s="223"/>
      <c r="L225" s="223"/>
      <c r="M225" s="223"/>
      <c r="N225" s="223"/>
      <c r="O225" s="223"/>
      <c r="P225" s="223"/>
      <c r="Q225" s="223"/>
      <c r="R225" s="223"/>
      <c r="S225" s="223"/>
      <c r="T225" s="223"/>
      <c r="U225" s="245"/>
      <c r="W225" s="1"/>
      <c r="X225" s="1"/>
      <c r="Y225" s="2"/>
      <c r="Z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S225" s="3"/>
      <c r="AT225" s="3"/>
      <c r="AU225" s="3"/>
      <c r="AV225" s="3"/>
      <c r="AX225" s="3"/>
    </row>
    <row r="226" spans="1:50" ht="15">
      <c r="A226" s="188">
        <v>9</v>
      </c>
      <c r="B226" s="205" t="str">
        <f>CONCATENATE(VLOOKUP($A$213,$Y$5:$BB$13,8),(VLOOKUP($A$213,$Y$5:$BB$13,8)))</f>
        <v>--</v>
      </c>
      <c r="C226" s="221"/>
      <c r="D226" s="221" t="str">
        <f>VLOOKUP($A$213,$Y$5:$BB$13,16)</f>
        <v>-</v>
      </c>
      <c r="E226" s="223"/>
      <c r="F226" s="223"/>
      <c r="G226" s="223"/>
      <c r="H226" s="223"/>
      <c r="I226" s="223"/>
      <c r="J226" s="223"/>
      <c r="K226" s="223"/>
      <c r="L226" s="223"/>
      <c r="M226" s="223"/>
      <c r="N226" s="223"/>
      <c r="O226" s="223"/>
      <c r="P226" s="223"/>
      <c r="Q226" s="223"/>
      <c r="R226" s="223"/>
      <c r="S226" s="223"/>
      <c r="T226" s="223"/>
      <c r="U226" s="245"/>
      <c r="W226" s="1"/>
      <c r="X226" s="1"/>
      <c r="Y226" s="2"/>
      <c r="Z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S226" s="3"/>
      <c r="AT226" s="3"/>
      <c r="AU226" s="3"/>
      <c r="AV226" s="3"/>
      <c r="AX226" s="3"/>
    </row>
    <row r="227" spans="1:50" ht="15">
      <c r="A227" s="188">
        <v>10</v>
      </c>
      <c r="B227" s="205" t="str">
        <f>CONCATENATE(VLOOKUP($A$213,$Y$5:$BB$13,9),(VLOOKUP($A$213,$Y$5:$BB$13,9)))</f>
        <v>--</v>
      </c>
      <c r="C227" s="221"/>
      <c r="D227" s="221" t="str">
        <f>VLOOKUP($A$213,$Y$5:$BB$13,17)</f>
        <v>-</v>
      </c>
      <c r="E227" s="223"/>
      <c r="F227" s="223"/>
      <c r="G227" s="223"/>
      <c r="H227" s="223"/>
      <c r="I227" s="223"/>
      <c r="J227" s="223"/>
      <c r="K227" s="223"/>
      <c r="L227" s="223"/>
      <c r="M227" s="223"/>
      <c r="N227" s="223"/>
      <c r="O227" s="223"/>
      <c r="P227" s="223"/>
      <c r="Q227" s="223"/>
      <c r="R227" s="223"/>
      <c r="S227" s="223"/>
      <c r="T227" s="223"/>
      <c r="U227" s="245"/>
      <c r="W227" s="1"/>
      <c r="X227" s="1"/>
      <c r="Y227" s="2"/>
      <c r="Z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S227" s="3"/>
      <c r="AT227" s="3"/>
      <c r="AU227" s="3"/>
      <c r="AV227" s="3"/>
      <c r="AX227" s="3"/>
    </row>
    <row r="228" spans="1:50" ht="15">
      <c r="A228" s="188">
        <v>11</v>
      </c>
      <c r="B228" s="205" t="str">
        <f>CONCATENATE(VLOOKUP($A$213,$Y$5:$BB$13,10),(VLOOKUP($A$213,$Y$5:$BB$13,10)))</f>
        <v>--</v>
      </c>
      <c r="C228" s="221"/>
      <c r="D228" s="228" t="str">
        <f>VLOOKUP($A$213,$Y$5:$BB$13,18)</f>
        <v>-</v>
      </c>
      <c r="E228" s="223"/>
      <c r="F228" s="223"/>
      <c r="G228" s="223"/>
      <c r="H228" s="223"/>
      <c r="I228" s="223"/>
      <c r="J228" s="223"/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  <c r="U228" s="245"/>
      <c r="W228" s="1"/>
      <c r="X228" s="1"/>
      <c r="Y228" s="2"/>
      <c r="Z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S228" s="3"/>
      <c r="AT228" s="3"/>
      <c r="AU228" s="3"/>
      <c r="AV228" s="3"/>
      <c r="AX228" s="3"/>
    </row>
    <row r="229" spans="1:50" ht="15">
      <c r="A229" s="188">
        <v>12</v>
      </c>
      <c r="B229" s="205" t="str">
        <f>CONCATENATE(VLOOKUP($A$213,$Y$5:$BB$13,11),(VLOOKUP($A$213,$Y$5:$BB$13,11)))</f>
        <v>--</v>
      </c>
      <c r="C229" s="221"/>
      <c r="D229" s="221" t="str">
        <f>VLOOKUP($A$213,$Y$5:$BB$13,19)</f>
        <v>-</v>
      </c>
      <c r="E229" s="223"/>
      <c r="F229" s="223"/>
      <c r="G229" s="223"/>
      <c r="H229" s="223"/>
      <c r="I229" s="223"/>
      <c r="J229" s="223"/>
      <c r="K229" s="223"/>
      <c r="L229" s="223"/>
      <c r="M229" s="223"/>
      <c r="N229" s="223"/>
      <c r="O229" s="223"/>
      <c r="P229" s="223"/>
      <c r="Q229" s="223"/>
      <c r="R229" s="223"/>
      <c r="S229" s="223"/>
      <c r="T229" s="223"/>
      <c r="U229" s="245"/>
      <c r="W229" s="1"/>
      <c r="X229" s="1"/>
      <c r="Y229" s="2"/>
      <c r="Z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S229" s="3"/>
      <c r="AT229" s="3"/>
      <c r="AU229" s="3"/>
      <c r="AV229" s="3"/>
      <c r="AX229" s="3"/>
    </row>
    <row r="230" spans="1:50" ht="15">
      <c r="A230" s="188">
        <v>13</v>
      </c>
      <c r="B230" s="205" t="str">
        <f>CONCATENATE(VLOOKUP($A$213,$Y$5:$BB$13,12),(VLOOKUP($A$213,$Y$5:$BB$13,12)))</f>
        <v>--</v>
      </c>
      <c r="C230" s="221"/>
      <c r="D230" s="221" t="str">
        <f>VLOOKUP($A$213,$Y$5:$BB$13,20)</f>
        <v>-</v>
      </c>
      <c r="E230" s="223"/>
      <c r="F230" s="223"/>
      <c r="G230" s="223"/>
      <c r="H230" s="223"/>
      <c r="I230" s="223"/>
      <c r="J230" s="223"/>
      <c r="K230" s="223"/>
      <c r="L230" s="223"/>
      <c r="M230" s="223"/>
      <c r="N230" s="223"/>
      <c r="O230" s="223"/>
      <c r="P230" s="223"/>
      <c r="Q230" s="223"/>
      <c r="R230" s="223"/>
      <c r="S230" s="223"/>
      <c r="T230" s="223"/>
      <c r="U230" s="245"/>
      <c r="W230" s="1"/>
      <c r="X230" s="1"/>
      <c r="Y230" s="2"/>
      <c r="Z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S230" s="3"/>
      <c r="AT230" s="3"/>
      <c r="AU230" s="3"/>
      <c r="AV230" s="3"/>
      <c r="AX230" s="3"/>
    </row>
    <row r="231" spans="1:50" ht="15">
      <c r="A231" s="188">
        <v>14</v>
      </c>
      <c r="B231" s="205" t="str">
        <f>CONCATENATE(VLOOKUP($A$213,$Y$5:$BB$13,13),(VLOOKUP($A$213,$Y$5:$BB$13,13)))</f>
        <v>--</v>
      </c>
      <c r="C231" s="221"/>
      <c r="D231" s="221" t="str">
        <f>VLOOKUP($A$213,$Y$5:$BB$13,21)</f>
        <v>-</v>
      </c>
      <c r="E231" s="223"/>
      <c r="F231" s="223"/>
      <c r="G231" s="223"/>
      <c r="H231" s="223"/>
      <c r="I231" s="223"/>
      <c r="J231" s="223"/>
      <c r="K231" s="223"/>
      <c r="L231" s="223"/>
      <c r="M231" s="223"/>
      <c r="N231" s="223"/>
      <c r="O231" s="223"/>
      <c r="P231" s="223"/>
      <c r="Q231" s="223"/>
      <c r="R231" s="223"/>
      <c r="S231" s="223"/>
      <c r="T231" s="223"/>
      <c r="U231" s="245"/>
      <c r="W231" s="1"/>
      <c r="X231" s="1"/>
      <c r="Y231" s="2"/>
      <c r="Z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S231" s="3"/>
      <c r="AT231" s="3"/>
      <c r="AU231" s="3"/>
      <c r="AV231" s="3"/>
      <c r="AX231" s="3"/>
    </row>
    <row r="232" spans="1:50" ht="15.75">
      <c r="A232" s="188">
        <v>15</v>
      </c>
      <c r="B232" s="230" t="str">
        <f>CONCATENATE(VLOOKUP($A$213,$Y$5:$BB$13,14),(VLOOKUP($A$213,$Y$5:$BB$13,14)))</f>
        <v>--</v>
      </c>
      <c r="C232" s="221"/>
      <c r="D232" s="222" t="str">
        <f>VLOOKUP($A$213,$Y$5:$BB$13,22)</f>
        <v>-</v>
      </c>
      <c r="E232" s="223"/>
      <c r="F232" s="223"/>
      <c r="G232" s="223"/>
      <c r="H232" s="223"/>
      <c r="I232" s="223"/>
      <c r="J232" s="223"/>
      <c r="K232" s="223"/>
      <c r="L232" s="223"/>
      <c r="M232" s="223"/>
      <c r="N232" s="223"/>
      <c r="O232" s="223"/>
      <c r="P232" s="223"/>
      <c r="Q232" s="223"/>
      <c r="R232" s="223"/>
      <c r="S232" s="223"/>
      <c r="T232" s="223"/>
      <c r="U232" s="245"/>
      <c r="W232" s="1"/>
      <c r="X232" s="1"/>
      <c r="Y232" s="2"/>
      <c r="Z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S232" s="3"/>
      <c r="AT232" s="3"/>
      <c r="AU232" s="3"/>
      <c r="AV232" s="3"/>
      <c r="AX232" s="3"/>
    </row>
    <row r="233" spans="1:50" ht="15.75">
      <c r="A233" s="188">
        <v>16</v>
      </c>
      <c r="B233" s="230" t="str">
        <f>CONCATENATE(VLOOKUP($A$213,$Y$5:$BB$13,15),(VLOOKUP($A$213,$Y$5:$BB$13,15)))</f>
        <v>--</v>
      </c>
      <c r="C233" s="221"/>
      <c r="D233" s="222" t="str">
        <f>VLOOKUP($A$213,$Y$5:$BB$13,23)</f>
        <v>-</v>
      </c>
      <c r="E233" s="223"/>
      <c r="F233" s="223"/>
      <c r="G233" s="223"/>
      <c r="H233" s="223"/>
      <c r="I233" s="223"/>
      <c r="J233" s="223"/>
      <c r="K233" s="223"/>
      <c r="L233" s="223"/>
      <c r="M233" s="223"/>
      <c r="N233" s="223"/>
      <c r="O233" s="223"/>
      <c r="P233" s="223"/>
      <c r="Q233" s="223"/>
      <c r="R233" s="223"/>
      <c r="S233" s="223"/>
      <c r="T233" s="223"/>
      <c r="U233" s="245"/>
      <c r="W233" s="1"/>
      <c r="X233" s="1"/>
      <c r="Y233" s="2"/>
      <c r="Z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S233" s="3"/>
      <c r="AT233" s="3"/>
      <c r="AU233" s="3"/>
      <c r="AV233" s="3"/>
      <c r="AX233" s="3"/>
    </row>
    <row r="234" spans="1:50" ht="15.75">
      <c r="A234" s="188">
        <v>17</v>
      </c>
      <c r="B234" s="230"/>
      <c r="C234" s="221"/>
      <c r="D234" s="222"/>
      <c r="E234" s="223"/>
      <c r="F234" s="223"/>
      <c r="G234" s="223"/>
      <c r="H234" s="223"/>
      <c r="I234" s="223"/>
      <c r="J234" s="223"/>
      <c r="K234" s="223"/>
      <c r="L234" s="223"/>
      <c r="M234" s="223"/>
      <c r="N234" s="223"/>
      <c r="O234" s="223"/>
      <c r="P234" s="223"/>
      <c r="Q234" s="223"/>
      <c r="R234" s="223"/>
      <c r="S234" s="223"/>
      <c r="T234" s="223"/>
      <c r="U234" s="245"/>
      <c r="W234" s="1"/>
      <c r="X234" s="1"/>
      <c r="Y234" s="2"/>
      <c r="Z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S234" s="3"/>
      <c r="AT234" s="3"/>
      <c r="AU234" s="3"/>
      <c r="AV234" s="3"/>
      <c r="AX234" s="3"/>
    </row>
    <row r="235" spans="1:50" s="363" customFormat="1" ht="15.75">
      <c r="A235" s="188">
        <v>18</v>
      </c>
      <c r="B235" s="230"/>
      <c r="C235" s="221"/>
      <c r="D235" s="222"/>
      <c r="E235" s="467"/>
      <c r="F235" s="467"/>
      <c r="G235" s="467"/>
      <c r="H235" s="467"/>
      <c r="I235" s="467"/>
      <c r="J235" s="467"/>
      <c r="K235" s="467"/>
      <c r="L235" s="467"/>
      <c r="M235" s="467"/>
      <c r="N235" s="467"/>
      <c r="O235" s="467"/>
      <c r="P235" s="467"/>
      <c r="Q235" s="467"/>
      <c r="R235" s="467"/>
      <c r="S235" s="467"/>
      <c r="T235" s="467"/>
      <c r="U235" s="245"/>
      <c r="W235" s="1"/>
      <c r="X235" s="1"/>
      <c r="Y235" s="2"/>
      <c r="Z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S235" s="3"/>
      <c r="AT235" s="3"/>
      <c r="AU235" s="3"/>
      <c r="AV235" s="3"/>
      <c r="AW235" s="3"/>
      <c r="AX235" s="3"/>
    </row>
    <row r="236" spans="1:50" s="363" customFormat="1" ht="15.75">
      <c r="A236" s="188">
        <v>19</v>
      </c>
      <c r="B236" s="230"/>
      <c r="C236" s="221"/>
      <c r="D236" s="222"/>
      <c r="E236" s="467"/>
      <c r="F236" s="467"/>
      <c r="G236" s="467"/>
      <c r="H236" s="467"/>
      <c r="I236" s="467"/>
      <c r="J236" s="467"/>
      <c r="K236" s="467"/>
      <c r="L236" s="467"/>
      <c r="M236" s="467"/>
      <c r="N236" s="467"/>
      <c r="O236" s="467"/>
      <c r="P236" s="467"/>
      <c r="Q236" s="467"/>
      <c r="R236" s="467"/>
      <c r="S236" s="467"/>
      <c r="T236" s="467"/>
      <c r="U236" s="245"/>
      <c r="W236" s="1"/>
      <c r="X236" s="1"/>
      <c r="Y236" s="2"/>
      <c r="Z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S236" s="3"/>
      <c r="AT236" s="3"/>
      <c r="AU236" s="3"/>
      <c r="AV236" s="3"/>
      <c r="AW236" s="3"/>
      <c r="AX236" s="3"/>
    </row>
    <row r="237" spans="1:50" ht="15.75">
      <c r="A237" s="188">
        <v>20</v>
      </c>
      <c r="B237" s="230"/>
      <c r="C237" s="221"/>
      <c r="D237" s="222"/>
      <c r="E237" s="223"/>
      <c r="F237" s="223"/>
      <c r="G237" s="223"/>
      <c r="H237" s="223"/>
      <c r="I237" s="223"/>
      <c r="J237" s="223"/>
      <c r="K237" s="223"/>
      <c r="L237" s="223"/>
      <c r="M237" s="223"/>
      <c r="N237" s="223"/>
      <c r="O237" s="223"/>
      <c r="P237" s="223"/>
      <c r="Q237" s="223"/>
      <c r="R237" s="223"/>
      <c r="S237" s="223"/>
      <c r="T237" s="223"/>
      <c r="U237" s="245"/>
      <c r="W237" s="1"/>
      <c r="X237" s="1"/>
      <c r="Y237" s="2"/>
      <c r="Z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S237" s="3"/>
      <c r="AT237" s="3"/>
      <c r="AU237" s="3"/>
      <c r="AV237" s="3"/>
      <c r="AX237" s="3"/>
    </row>
    <row r="238" spans="1:50" ht="15.75">
      <c r="A238" s="188">
        <v>21</v>
      </c>
      <c r="B238" s="230"/>
      <c r="C238" s="221"/>
      <c r="D238" s="222"/>
      <c r="E238" s="223"/>
      <c r="F238" s="223"/>
      <c r="G238" s="223"/>
      <c r="H238" s="223"/>
      <c r="I238" s="223"/>
      <c r="J238" s="223"/>
      <c r="K238" s="223"/>
      <c r="L238" s="223"/>
      <c r="M238" s="223"/>
      <c r="N238" s="223"/>
      <c r="O238" s="223"/>
      <c r="P238" s="223"/>
      <c r="Q238" s="223"/>
      <c r="R238" s="223"/>
      <c r="S238" s="223"/>
      <c r="T238" s="223"/>
      <c r="U238" s="245"/>
      <c r="W238" s="1"/>
      <c r="X238" s="1"/>
      <c r="Y238" s="2"/>
      <c r="Z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S238" s="3"/>
      <c r="AT238" s="3"/>
      <c r="AU238" s="3"/>
      <c r="AV238" s="3"/>
      <c r="AX238" s="3"/>
    </row>
    <row r="239" spans="1:50" ht="16.5" thickBot="1">
      <c r="A239" s="188">
        <v>22</v>
      </c>
      <c r="B239" s="231"/>
      <c r="C239" s="232"/>
      <c r="D239" s="233"/>
      <c r="E239" s="234"/>
      <c r="F239" s="234"/>
      <c r="G239" s="234"/>
      <c r="H239" s="234"/>
      <c r="I239" s="234"/>
      <c r="J239" s="234"/>
      <c r="K239" s="234"/>
      <c r="L239" s="234"/>
      <c r="M239" s="234"/>
      <c r="N239" s="234"/>
      <c r="O239" s="234"/>
      <c r="P239" s="234"/>
      <c r="Q239" s="234"/>
      <c r="R239" s="234"/>
      <c r="S239" s="234"/>
      <c r="T239" s="234"/>
      <c r="U239" s="276"/>
      <c r="W239" s="1"/>
      <c r="X239" s="1"/>
      <c r="Y239" s="2"/>
      <c r="Z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S239" s="3"/>
      <c r="AT239" s="3"/>
      <c r="AU239" s="3"/>
      <c r="AV239" s="3"/>
      <c r="AX239" s="3"/>
    </row>
    <row r="240" spans="1:50" ht="15.75" thickBot="1">
      <c r="A240" s="277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258"/>
      <c r="W240" s="1"/>
      <c r="X240" s="1"/>
      <c r="Y240" s="2"/>
      <c r="Z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S240" s="3"/>
      <c r="AT240" s="3"/>
      <c r="AU240" s="3"/>
      <c r="AV240" s="3"/>
      <c r="AX240" s="3"/>
    </row>
    <row r="241" spans="1:50" ht="15">
      <c r="A241" s="603" t="s">
        <v>48</v>
      </c>
      <c r="B241" s="604"/>
      <c r="C241" s="604"/>
      <c r="D241" s="604"/>
      <c r="E241" s="604"/>
      <c r="F241" s="604"/>
      <c r="G241" s="604"/>
      <c r="H241" s="605"/>
      <c r="J241" s="603" t="s">
        <v>98</v>
      </c>
      <c r="K241" s="604"/>
      <c r="L241" s="604"/>
      <c r="M241" s="604"/>
      <c r="N241" s="604"/>
      <c r="O241" s="604"/>
      <c r="P241" s="604"/>
      <c r="Q241" s="604"/>
      <c r="R241" s="604"/>
      <c r="S241" s="604"/>
      <c r="T241" s="604"/>
      <c r="U241" s="605"/>
      <c r="W241" s="1"/>
      <c r="X241" s="1"/>
      <c r="Y241" s="2"/>
      <c r="Z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S241" s="3"/>
      <c r="AT241" s="3"/>
      <c r="AU241" s="3"/>
      <c r="AV241" s="3"/>
      <c r="AX241" s="3"/>
    </row>
    <row r="242" spans="1:50" ht="15">
      <c r="A242" s="193" t="s">
        <v>51</v>
      </c>
      <c r="B242" s="240" t="s">
        <v>21</v>
      </c>
      <c r="C242" s="606" t="s">
        <v>22</v>
      </c>
      <c r="D242" s="606"/>
      <c r="E242" s="607" t="s">
        <v>23</v>
      </c>
      <c r="F242" s="607"/>
      <c r="G242" s="607"/>
      <c r="H242" s="224" t="s">
        <v>52</v>
      </c>
      <c r="J242" s="278" t="s">
        <v>51</v>
      </c>
      <c r="K242" s="279" t="s">
        <v>99</v>
      </c>
      <c r="L242" s="608" t="s">
        <v>22</v>
      </c>
      <c r="M242" s="608"/>
      <c r="N242" s="608"/>
      <c r="O242" s="608"/>
      <c r="P242" s="608" t="s">
        <v>23</v>
      </c>
      <c r="Q242" s="608"/>
      <c r="R242" s="608"/>
      <c r="S242" s="608"/>
      <c r="T242" s="608" t="s">
        <v>52</v>
      </c>
      <c r="U242" s="609"/>
      <c r="W242" s="1"/>
      <c r="X242" s="1"/>
      <c r="Y242" s="2"/>
      <c r="Z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S242" s="3"/>
      <c r="AT242" s="3"/>
      <c r="AU242" s="3"/>
      <c r="AV242" s="3"/>
      <c r="AX242" s="3"/>
    </row>
    <row r="243" spans="1:50" ht="15">
      <c r="A243" s="194" t="s">
        <v>54</v>
      </c>
      <c r="B243" s="223"/>
      <c r="C243" s="590"/>
      <c r="D243" s="590"/>
      <c r="E243" s="590"/>
      <c r="F243" s="590"/>
      <c r="G243" s="590"/>
      <c r="H243" s="224"/>
      <c r="J243" s="194" t="s">
        <v>54</v>
      </c>
      <c r="K243" s="273"/>
      <c r="L243" s="590"/>
      <c r="M243" s="590"/>
      <c r="N243" s="590"/>
      <c r="O243" s="590"/>
      <c r="P243" s="590"/>
      <c r="Q243" s="590"/>
      <c r="R243" s="590"/>
      <c r="S243" s="590"/>
      <c r="T243" s="590"/>
      <c r="U243" s="591"/>
      <c r="W243" s="1"/>
      <c r="X243" s="1"/>
      <c r="Y243" s="2"/>
      <c r="Z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S243" s="3"/>
      <c r="AT243" s="3"/>
      <c r="AU243" s="3"/>
      <c r="AV243" s="3"/>
      <c r="AX243" s="3"/>
    </row>
    <row r="244" spans="1:50" ht="15">
      <c r="A244" s="194" t="s">
        <v>57</v>
      </c>
      <c r="B244" s="223"/>
      <c r="C244" s="590"/>
      <c r="D244" s="590"/>
      <c r="E244" s="590"/>
      <c r="F244" s="590"/>
      <c r="G244" s="590"/>
      <c r="H244" s="224"/>
      <c r="J244" s="194" t="s">
        <v>57</v>
      </c>
      <c r="K244" s="273"/>
      <c r="L244" s="590"/>
      <c r="M244" s="590"/>
      <c r="N244" s="590"/>
      <c r="O244" s="590"/>
      <c r="P244" s="590"/>
      <c r="Q244" s="590"/>
      <c r="R244" s="590"/>
      <c r="S244" s="590"/>
      <c r="T244" s="590"/>
      <c r="U244" s="591"/>
      <c r="W244" s="1"/>
      <c r="X244" s="1"/>
      <c r="Y244" s="2"/>
      <c r="Z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S244" s="3"/>
      <c r="AT244" s="3"/>
      <c r="AU244" s="3"/>
      <c r="AV244" s="3"/>
      <c r="AX244" s="3"/>
    </row>
    <row r="245" spans="1:21" ht="15">
      <c r="A245" s="194" t="s">
        <v>59</v>
      </c>
      <c r="B245" s="223"/>
      <c r="C245" s="590"/>
      <c r="D245" s="590"/>
      <c r="E245" s="590"/>
      <c r="F245" s="590"/>
      <c r="G245" s="590"/>
      <c r="H245" s="224"/>
      <c r="J245" s="194" t="s">
        <v>59</v>
      </c>
      <c r="K245" s="273"/>
      <c r="L245" s="590"/>
      <c r="M245" s="590"/>
      <c r="N245" s="590"/>
      <c r="O245" s="590"/>
      <c r="P245" s="590"/>
      <c r="Q245" s="590"/>
      <c r="R245" s="590"/>
      <c r="S245" s="590"/>
      <c r="T245" s="590"/>
      <c r="U245" s="591"/>
    </row>
    <row r="246" spans="1:21" ht="15">
      <c r="A246" s="194" t="s">
        <v>61</v>
      </c>
      <c r="B246" s="223"/>
      <c r="C246" s="590"/>
      <c r="D246" s="590"/>
      <c r="E246" s="590"/>
      <c r="F246" s="590"/>
      <c r="G246" s="590"/>
      <c r="H246" s="224"/>
      <c r="J246" s="194" t="s">
        <v>61</v>
      </c>
      <c r="K246" s="273"/>
      <c r="L246" s="590"/>
      <c r="M246" s="590"/>
      <c r="N246" s="590"/>
      <c r="O246" s="590"/>
      <c r="P246" s="590"/>
      <c r="Q246" s="590"/>
      <c r="R246" s="590"/>
      <c r="S246" s="590"/>
      <c r="T246" s="590"/>
      <c r="U246" s="591"/>
    </row>
    <row r="247" spans="1:21" ht="15">
      <c r="A247" s="194" t="s">
        <v>62</v>
      </c>
      <c r="B247" s="223"/>
      <c r="C247" s="590"/>
      <c r="D247" s="590"/>
      <c r="E247" s="590"/>
      <c r="F247" s="590"/>
      <c r="G247" s="590"/>
      <c r="H247" s="224"/>
      <c r="J247" s="194" t="s">
        <v>62</v>
      </c>
      <c r="K247" s="273"/>
      <c r="L247" s="590"/>
      <c r="M247" s="590"/>
      <c r="N247" s="590"/>
      <c r="O247" s="590"/>
      <c r="P247" s="590"/>
      <c r="Q247" s="590"/>
      <c r="R247" s="590"/>
      <c r="S247" s="590"/>
      <c r="T247" s="590"/>
      <c r="U247" s="591"/>
    </row>
    <row r="248" spans="1:21" ht="15">
      <c r="A248" s="194" t="s">
        <v>63</v>
      </c>
      <c r="B248" s="223"/>
      <c r="C248" s="590"/>
      <c r="D248" s="590"/>
      <c r="E248" s="590"/>
      <c r="F248" s="590"/>
      <c r="G248" s="590"/>
      <c r="H248" s="224"/>
      <c r="J248" s="194" t="s">
        <v>63</v>
      </c>
      <c r="K248" s="273"/>
      <c r="L248" s="590"/>
      <c r="M248" s="590"/>
      <c r="N248" s="590"/>
      <c r="O248" s="590"/>
      <c r="P248" s="590"/>
      <c r="Q248" s="590"/>
      <c r="R248" s="590"/>
      <c r="S248" s="590"/>
      <c r="T248" s="590"/>
      <c r="U248" s="591"/>
    </row>
    <row r="249" spans="1:21" ht="15">
      <c r="A249" s="194" t="s">
        <v>64</v>
      </c>
      <c r="B249" s="223"/>
      <c r="C249" s="590"/>
      <c r="D249" s="590"/>
      <c r="E249" s="590"/>
      <c r="F249" s="590"/>
      <c r="G249" s="590"/>
      <c r="H249" s="224"/>
      <c r="J249" s="194" t="s">
        <v>64</v>
      </c>
      <c r="K249" s="273"/>
      <c r="L249" s="590"/>
      <c r="M249" s="590"/>
      <c r="N249" s="590"/>
      <c r="O249" s="590"/>
      <c r="P249" s="590"/>
      <c r="Q249" s="590"/>
      <c r="R249" s="590"/>
      <c r="S249" s="590"/>
      <c r="T249" s="590"/>
      <c r="U249" s="591"/>
    </row>
    <row r="250" spans="1:21" ht="15.75" thickBot="1">
      <c r="A250" s="195" t="s">
        <v>65</v>
      </c>
      <c r="B250" s="234"/>
      <c r="C250" s="592"/>
      <c r="D250" s="592"/>
      <c r="E250" s="592"/>
      <c r="F250" s="592"/>
      <c r="G250" s="592"/>
      <c r="H250" s="235"/>
      <c r="J250" s="195" t="s">
        <v>65</v>
      </c>
      <c r="K250" s="280"/>
      <c r="L250" s="592"/>
      <c r="M250" s="592"/>
      <c r="N250" s="592"/>
      <c r="O250" s="592"/>
      <c r="P250" s="592"/>
      <c r="Q250" s="592"/>
      <c r="R250" s="592"/>
      <c r="S250" s="592"/>
      <c r="T250" s="592"/>
      <c r="U250" s="593"/>
    </row>
    <row r="251" spans="6:21" ht="15">
      <c r="F251" s="76"/>
      <c r="O251" s="76"/>
      <c r="P251" s="76"/>
      <c r="Q251" s="76"/>
      <c r="R251" s="76"/>
      <c r="S251" s="76"/>
      <c r="T251" s="76"/>
      <c r="U251" s="258"/>
    </row>
    <row r="252" spans="1:21" ht="15">
      <c r="A252" s="196" t="s">
        <v>66</v>
      </c>
      <c r="B252" s="252"/>
      <c r="C252" s="547" t="s">
        <v>67</v>
      </c>
      <c r="D252" s="589"/>
      <c r="E252" s="589"/>
      <c r="F252" s="589"/>
      <c r="G252" s="589"/>
      <c r="H252" s="548"/>
      <c r="J252" s="547" t="s">
        <v>100</v>
      </c>
      <c r="K252" s="589"/>
      <c r="L252" s="589" t="s">
        <v>69</v>
      </c>
      <c r="M252" s="589"/>
      <c r="N252" s="589"/>
      <c r="O252" s="589"/>
      <c r="P252" s="589"/>
      <c r="Q252" s="548"/>
      <c r="U252" s="198"/>
    </row>
    <row r="255" spans="1:21" ht="15">
      <c r="A255" s="255">
        <v>42</v>
      </c>
      <c r="B255" s="255"/>
      <c r="C255" s="255"/>
      <c r="D255" s="256"/>
      <c r="E255" s="267"/>
      <c r="F255" s="255"/>
      <c r="G255" s="255"/>
      <c r="H255" s="255"/>
      <c r="I255" s="255"/>
      <c r="J255" s="255"/>
      <c r="K255" s="257"/>
      <c r="L255" s="257"/>
      <c r="M255" s="257"/>
      <c r="N255" s="257"/>
      <c r="O255" s="76"/>
      <c r="P255" s="76"/>
      <c r="Q255" s="76"/>
      <c r="R255" s="76"/>
      <c r="S255" s="76"/>
      <c r="T255" s="76"/>
      <c r="U255" s="258"/>
    </row>
    <row r="256" spans="1:21" ht="15">
      <c r="A256" s="184" t="s">
        <v>84</v>
      </c>
      <c r="B256" s="201"/>
      <c r="C256" s="202"/>
      <c r="D256" s="203" t="s">
        <v>1</v>
      </c>
      <c r="E256" s="204">
        <f>VLOOKUP($A$255,$Y$5:$BB$13,4)</f>
        <v>11.15</v>
      </c>
      <c r="F256" s="205"/>
      <c r="G256" s="206" t="s">
        <v>2</v>
      </c>
      <c r="H256" s="201" t="str">
        <f>Teamsetup!$B$19</f>
        <v>-</v>
      </c>
      <c r="I256" s="201"/>
      <c r="J256" s="202"/>
      <c r="K256" s="207" t="s">
        <v>3</v>
      </c>
      <c r="L256" s="208"/>
      <c r="M256" s="208"/>
      <c r="N256" s="209"/>
      <c r="O256" s="223"/>
      <c r="P256" s="223"/>
      <c r="Q256" s="223"/>
      <c r="R256" s="223"/>
      <c r="S256" s="223"/>
      <c r="T256" s="223"/>
      <c r="U256" s="245"/>
    </row>
    <row r="257" spans="1:21" ht="16.5" thickBot="1">
      <c r="A257" s="185" t="s">
        <v>4</v>
      </c>
      <c r="B257" s="210"/>
      <c r="C257" s="211" t="str">
        <f>VLOOKUP($A$255,$Y$5:$BB$13,2)</f>
        <v>Highjump</v>
      </c>
      <c r="D257" s="212" t="str">
        <f>VLOOKUP($A$255,$Y$5:$BB$13,24)</f>
        <v>Under 15 Girls</v>
      </c>
      <c r="E257" s="205"/>
      <c r="F257" s="205" t="s">
        <v>5</v>
      </c>
      <c r="G257" s="565" t="str">
        <f>Teamsetup!$D$19</f>
        <v>-</v>
      </c>
      <c r="H257" s="566"/>
      <c r="I257" s="205"/>
      <c r="J257" s="213"/>
      <c r="K257" s="214"/>
      <c r="L257" s="215"/>
      <c r="M257" s="268"/>
      <c r="N257" s="620" t="s">
        <v>6</v>
      </c>
      <c r="O257" s="620"/>
      <c r="P257" s="555"/>
      <c r="Q257" s="621" t="str">
        <f>VLOOKUP($A$255,$Y$5:$BB$13,6)</f>
        <v>-</v>
      </c>
      <c r="R257" s="622" t="e">
        <f>VLOOKUP(1,$V$4:$AQ$10,3)</f>
        <v>#N/A</v>
      </c>
      <c r="S257" s="622"/>
      <c r="T257" s="269"/>
      <c r="U257" s="270"/>
    </row>
    <row r="258" spans="1:21" ht="33.75">
      <c r="A258" s="186"/>
      <c r="B258" s="216"/>
      <c r="C258" s="356" t="s">
        <v>222</v>
      </c>
      <c r="D258" s="265"/>
      <c r="E258" s="614" t="s">
        <v>221</v>
      </c>
      <c r="F258" s="616">
        <f>VLOOKUP($A$255,$Y$5:$BB$13,25)</f>
        <v>1.05</v>
      </c>
      <c r="G258" s="616">
        <f>VLOOKUP($A$255,$Y$5:$BB$13,26)</f>
        <v>1.15</v>
      </c>
      <c r="H258" s="616">
        <f>VLOOKUP($A$255,$Y$5:$BB$13,27)</f>
        <v>1.25</v>
      </c>
      <c r="I258" s="616" t="str">
        <f>VLOOKUP($A$255,$Y$5:$BB$13,28)</f>
        <v>.</v>
      </c>
      <c r="J258" s="618" t="str">
        <f>VLOOKUP($A$255,$Y$5:$BB$13,29)</f>
        <v>.</v>
      </c>
      <c r="K258" s="610"/>
      <c r="L258" s="610"/>
      <c r="M258" s="560"/>
      <c r="N258" s="612"/>
      <c r="O258" s="608"/>
      <c r="P258" s="608"/>
      <c r="Q258" s="271" t="s">
        <v>89</v>
      </c>
      <c r="R258" s="597" t="s">
        <v>90</v>
      </c>
      <c r="S258" s="599" t="s">
        <v>91</v>
      </c>
      <c r="T258" s="601" t="s">
        <v>92</v>
      </c>
      <c r="U258" s="602"/>
    </row>
    <row r="259" spans="1:21" ht="15">
      <c r="A259" s="187"/>
      <c r="B259" s="219" t="s">
        <v>21</v>
      </c>
      <c r="C259" s="220" t="s">
        <v>22</v>
      </c>
      <c r="D259" s="220" t="s">
        <v>23</v>
      </c>
      <c r="E259" s="615"/>
      <c r="F259" s="617" t="e">
        <f>VLOOKUP($A$91,$V$92:$BA$98,21)</f>
        <v>#N/A</v>
      </c>
      <c r="G259" s="617" t="e">
        <f>VLOOKUP($A$91,$V$92:$BA$98,21)</f>
        <v>#N/A</v>
      </c>
      <c r="H259" s="617" t="e">
        <f>VLOOKUP($A$91,$V$92:$BA$98,21)</f>
        <v>#N/A</v>
      </c>
      <c r="I259" s="617" t="e">
        <f>VLOOKUP($A$91,$V$92:$BA$98,21)</f>
        <v>#N/A</v>
      </c>
      <c r="J259" s="619" t="e">
        <f>VLOOKUP($A$91,$V$92:$BA$98,21)</f>
        <v>#N/A</v>
      </c>
      <c r="K259" s="611"/>
      <c r="L259" s="611"/>
      <c r="M259" s="561"/>
      <c r="N259" s="613"/>
      <c r="O259" s="590"/>
      <c r="P259" s="590"/>
      <c r="Q259" s="272" t="s">
        <v>94</v>
      </c>
      <c r="R259" s="598"/>
      <c r="S259" s="600"/>
      <c r="T259" s="273" t="s">
        <v>95</v>
      </c>
      <c r="U259" s="245" t="s">
        <v>96</v>
      </c>
    </row>
    <row r="260" spans="1:21" ht="15">
      <c r="A260" s="188">
        <v>1</v>
      </c>
      <c r="B260" s="205" t="str">
        <f>VLOOKUP($A$255,$Y$5:$BB$13,8)</f>
        <v>-</v>
      </c>
      <c r="C260" s="221"/>
      <c r="D260" s="222" t="str">
        <f>VLOOKUP($A$255,$Y$5:$BB$13,16)</f>
        <v>-</v>
      </c>
      <c r="E260" s="223"/>
      <c r="F260" s="223"/>
      <c r="G260" s="223"/>
      <c r="H260" s="223"/>
      <c r="I260" s="223"/>
      <c r="J260" s="223"/>
      <c r="K260" s="223"/>
      <c r="L260" s="223"/>
      <c r="M260" s="223"/>
      <c r="N260" s="223"/>
      <c r="O260" s="223"/>
      <c r="P260" s="223"/>
      <c r="Q260" s="223"/>
      <c r="R260" s="223"/>
      <c r="S260" s="223"/>
      <c r="T260" s="223"/>
      <c r="U260" s="245"/>
    </row>
    <row r="261" spans="1:21" ht="15">
      <c r="A261" s="188">
        <v>2</v>
      </c>
      <c r="B261" s="205" t="str">
        <f>VLOOKUP($A$255,$Y$5:$BB$13,9)</f>
        <v>-</v>
      </c>
      <c r="C261" s="221"/>
      <c r="D261" s="205" t="str">
        <f>VLOOKUP($A$255,$Y$5:$BB$13,17)</f>
        <v>-</v>
      </c>
      <c r="E261" s="223"/>
      <c r="F261" s="274"/>
      <c r="G261" s="274"/>
      <c r="H261" s="223"/>
      <c r="I261" s="223"/>
      <c r="J261" s="223"/>
      <c r="K261" s="223"/>
      <c r="L261" s="223"/>
      <c r="M261" s="223"/>
      <c r="N261" s="223"/>
      <c r="O261" s="223"/>
      <c r="P261" s="223"/>
      <c r="Q261" s="223"/>
      <c r="R261" s="223"/>
      <c r="S261" s="223"/>
      <c r="T261" s="223"/>
      <c r="U261" s="245"/>
    </row>
    <row r="262" spans="1:21" ht="15">
      <c r="A262" s="188">
        <v>3</v>
      </c>
      <c r="B262" s="205" t="str">
        <f>VLOOKUP($A$255,$Y$5:$BB$13,10)</f>
        <v>-</v>
      </c>
      <c r="C262" s="221"/>
      <c r="D262" s="205" t="str">
        <f>VLOOKUP($A$255,$Y$5:$BB$13,18)</f>
        <v>-</v>
      </c>
      <c r="E262" s="223"/>
      <c r="F262" s="275"/>
      <c r="G262" s="275"/>
      <c r="H262" s="223"/>
      <c r="I262" s="223"/>
      <c r="J262" s="223"/>
      <c r="K262" s="223"/>
      <c r="L262" s="223"/>
      <c r="M262" s="223"/>
      <c r="N262" s="223"/>
      <c r="O262" s="223"/>
      <c r="P262" s="223"/>
      <c r="Q262" s="223"/>
      <c r="R262" s="223"/>
      <c r="S262" s="223"/>
      <c r="T262" s="223"/>
      <c r="U262" s="245"/>
    </row>
    <row r="263" spans="1:21" ht="15">
      <c r="A263" s="188">
        <v>4</v>
      </c>
      <c r="B263" s="205" t="str">
        <f>VLOOKUP($A$255,$Y$5:$BB$13,11)</f>
        <v>-</v>
      </c>
      <c r="C263" s="221"/>
      <c r="D263" s="205" t="str">
        <f>VLOOKUP($A$255,$Y$5:$BB$13,19)</f>
        <v>-</v>
      </c>
      <c r="E263" s="223"/>
      <c r="F263" s="223"/>
      <c r="G263" s="223"/>
      <c r="H263" s="223"/>
      <c r="I263" s="223"/>
      <c r="J263" s="223"/>
      <c r="K263" s="223"/>
      <c r="L263" s="223"/>
      <c r="M263" s="223"/>
      <c r="N263" s="223"/>
      <c r="O263" s="223"/>
      <c r="P263" s="223"/>
      <c r="Q263" s="223"/>
      <c r="R263" s="223"/>
      <c r="S263" s="223"/>
      <c r="T263" s="223"/>
      <c r="U263" s="245"/>
    </row>
    <row r="264" spans="1:21" ht="15">
      <c r="A264" s="188">
        <v>5</v>
      </c>
      <c r="B264" s="205" t="str">
        <f>VLOOKUP($A$255,$Y$5:$BB$13,12)</f>
        <v>-</v>
      </c>
      <c r="C264" s="221"/>
      <c r="D264" s="205" t="str">
        <f>VLOOKUP($A$255,$Y$5:$BB$13,20)</f>
        <v>-</v>
      </c>
      <c r="E264" s="223"/>
      <c r="F264" s="223"/>
      <c r="G264" s="223"/>
      <c r="H264" s="223"/>
      <c r="I264" s="223"/>
      <c r="J264" s="223"/>
      <c r="K264" s="223"/>
      <c r="L264" s="223"/>
      <c r="M264" s="223"/>
      <c r="N264" s="223"/>
      <c r="O264" s="223"/>
      <c r="P264" s="223"/>
      <c r="Q264" s="223"/>
      <c r="R264" s="223"/>
      <c r="S264" s="223"/>
      <c r="T264" s="223"/>
      <c r="U264" s="245"/>
    </row>
    <row r="265" spans="1:21" ht="15">
      <c r="A265" s="188">
        <v>6</v>
      </c>
      <c r="B265" s="205" t="str">
        <f>VLOOKUP($A$255,$Y$5:$BB$13,13)</f>
        <v>-</v>
      </c>
      <c r="C265" s="221"/>
      <c r="D265" s="205" t="str">
        <f>VLOOKUP($A$255,$Y$5:$BB$13,21)</f>
        <v>-</v>
      </c>
      <c r="E265" s="223"/>
      <c r="F265" s="223"/>
      <c r="G265" s="223"/>
      <c r="H265" s="223"/>
      <c r="I265" s="223"/>
      <c r="J265" s="223"/>
      <c r="K265" s="223"/>
      <c r="L265" s="223"/>
      <c r="M265" s="223"/>
      <c r="N265" s="223"/>
      <c r="O265" s="223"/>
      <c r="P265" s="223"/>
      <c r="Q265" s="223"/>
      <c r="R265" s="223"/>
      <c r="S265" s="223"/>
      <c r="T265" s="223"/>
      <c r="U265" s="245"/>
    </row>
    <row r="266" spans="1:21" ht="15">
      <c r="A266" s="188">
        <v>7</v>
      </c>
      <c r="B266" s="205" t="str">
        <f>VLOOKUP($A$255,$Y$5:$BB$13,14)</f>
        <v>-</v>
      </c>
      <c r="C266" s="221"/>
      <c r="D266" s="205" t="str">
        <f>VLOOKUP($A$255,$Y$5:$BB$13,22)</f>
        <v>-</v>
      </c>
      <c r="E266" s="223"/>
      <c r="F266" s="223"/>
      <c r="G266" s="223"/>
      <c r="H266" s="223"/>
      <c r="I266" s="223"/>
      <c r="J266" s="223"/>
      <c r="K266" s="223"/>
      <c r="L266" s="223"/>
      <c r="M266" s="223"/>
      <c r="N266" s="223"/>
      <c r="O266" s="223"/>
      <c r="P266" s="223"/>
      <c r="Q266" s="223"/>
      <c r="R266" s="223"/>
      <c r="S266" s="223"/>
      <c r="T266" s="223"/>
      <c r="U266" s="245"/>
    </row>
    <row r="267" spans="1:21" ht="15">
      <c r="A267" s="188">
        <v>8</v>
      </c>
      <c r="B267" s="205" t="str">
        <f>VLOOKUP($A$255,$Y$5:$BB$13,15)</f>
        <v>-</v>
      </c>
      <c r="C267" s="221"/>
      <c r="D267" s="221" t="str">
        <f>VLOOKUP($A$255,$Y$5:$BB$13,23)</f>
        <v>-</v>
      </c>
      <c r="E267" s="223"/>
      <c r="F267" s="223"/>
      <c r="G267" s="223"/>
      <c r="H267" s="223"/>
      <c r="I267" s="223"/>
      <c r="J267" s="223"/>
      <c r="K267" s="223"/>
      <c r="L267" s="223"/>
      <c r="M267" s="223"/>
      <c r="N267" s="223"/>
      <c r="O267" s="223"/>
      <c r="P267" s="223"/>
      <c r="Q267" s="223"/>
      <c r="R267" s="223"/>
      <c r="S267" s="223"/>
      <c r="T267" s="223"/>
      <c r="U267" s="245"/>
    </row>
    <row r="268" spans="1:21" ht="15">
      <c r="A268" s="188">
        <v>9</v>
      </c>
      <c r="B268" s="205" t="str">
        <f>CONCATENATE(VLOOKUP($A$255,$Y$5:$BB$13,8),(VLOOKUP($A$255,$Y$5:$BB$13,8)))</f>
        <v>--</v>
      </c>
      <c r="C268" s="221"/>
      <c r="D268" s="221" t="str">
        <f>VLOOKUP($A$255,$Y$5:$BB$13,16)</f>
        <v>-</v>
      </c>
      <c r="E268" s="223"/>
      <c r="F268" s="223"/>
      <c r="G268" s="223"/>
      <c r="H268" s="223"/>
      <c r="I268" s="223"/>
      <c r="J268" s="223"/>
      <c r="K268" s="223"/>
      <c r="L268" s="223"/>
      <c r="M268" s="223"/>
      <c r="N268" s="223"/>
      <c r="O268" s="223"/>
      <c r="P268" s="223"/>
      <c r="Q268" s="223"/>
      <c r="R268" s="223"/>
      <c r="S268" s="223"/>
      <c r="T268" s="223"/>
      <c r="U268" s="245"/>
    </row>
    <row r="269" spans="1:21" ht="15">
      <c r="A269" s="188">
        <v>10</v>
      </c>
      <c r="B269" s="205" t="str">
        <f>CONCATENATE(VLOOKUP($A$255,$Y$5:$BB$13,9),(VLOOKUP($A$255,$Y$5:$BB$13,9)))</f>
        <v>--</v>
      </c>
      <c r="C269" s="221"/>
      <c r="D269" s="221" t="str">
        <f>VLOOKUP($A$255,$Y$5:$BB$13,17)</f>
        <v>-</v>
      </c>
      <c r="E269" s="223"/>
      <c r="F269" s="223"/>
      <c r="G269" s="223"/>
      <c r="H269" s="223"/>
      <c r="I269" s="223"/>
      <c r="J269" s="223"/>
      <c r="K269" s="223"/>
      <c r="L269" s="223"/>
      <c r="M269" s="223"/>
      <c r="N269" s="223"/>
      <c r="O269" s="223"/>
      <c r="P269" s="223"/>
      <c r="Q269" s="223"/>
      <c r="R269" s="223"/>
      <c r="S269" s="223"/>
      <c r="T269" s="223"/>
      <c r="U269" s="245"/>
    </row>
    <row r="270" spans="1:21" ht="15">
      <c r="A270" s="188">
        <v>11</v>
      </c>
      <c r="B270" s="205" t="str">
        <f>CONCATENATE(VLOOKUP($A$255,$Y$5:$BB$13,10),(VLOOKUP($A$255,$Y$5:$BB$13,10)))</f>
        <v>--</v>
      </c>
      <c r="C270" s="221"/>
      <c r="D270" s="228" t="str">
        <f>VLOOKUP($A$255,$Y$5:$BB$13,18)</f>
        <v>-</v>
      </c>
      <c r="E270" s="223"/>
      <c r="F270" s="223"/>
      <c r="G270" s="223"/>
      <c r="H270" s="223"/>
      <c r="I270" s="223"/>
      <c r="J270" s="223"/>
      <c r="K270" s="223"/>
      <c r="L270" s="223"/>
      <c r="M270" s="223"/>
      <c r="N270" s="223"/>
      <c r="O270" s="223"/>
      <c r="P270" s="223"/>
      <c r="Q270" s="223"/>
      <c r="R270" s="223"/>
      <c r="S270" s="223"/>
      <c r="T270" s="223"/>
      <c r="U270" s="245"/>
    </row>
    <row r="271" spans="1:21" ht="15">
      <c r="A271" s="188">
        <v>12</v>
      </c>
      <c r="B271" s="205" t="str">
        <f>CONCATENATE(VLOOKUP($A$255,$Y$5:$BB$13,11),(VLOOKUP($A$255,$Y$5:$BB$13,11)))</f>
        <v>--</v>
      </c>
      <c r="C271" s="221"/>
      <c r="D271" s="221" t="str">
        <f>VLOOKUP($A$255,$Y$5:$BB$13,19)</f>
        <v>-</v>
      </c>
      <c r="E271" s="223"/>
      <c r="F271" s="223"/>
      <c r="G271" s="223"/>
      <c r="H271" s="223"/>
      <c r="I271" s="223"/>
      <c r="J271" s="223"/>
      <c r="K271" s="223"/>
      <c r="L271" s="223"/>
      <c r="M271" s="223"/>
      <c r="N271" s="223"/>
      <c r="O271" s="223"/>
      <c r="P271" s="223"/>
      <c r="Q271" s="223"/>
      <c r="R271" s="223"/>
      <c r="S271" s="223"/>
      <c r="T271" s="223"/>
      <c r="U271" s="245"/>
    </row>
    <row r="272" spans="1:21" ht="15">
      <c r="A272" s="188">
        <v>13</v>
      </c>
      <c r="B272" s="205" t="str">
        <f>CONCATENATE(VLOOKUP($A$255,$Y$5:$BB$13,12),(VLOOKUP($A$255,$Y$5:$BB$13,12)))</f>
        <v>--</v>
      </c>
      <c r="C272" s="221"/>
      <c r="D272" s="221" t="str">
        <f>VLOOKUP($A$255,$Y$5:$BB$13,20)</f>
        <v>-</v>
      </c>
      <c r="E272" s="223"/>
      <c r="F272" s="223"/>
      <c r="G272" s="223"/>
      <c r="H272" s="223"/>
      <c r="I272" s="223"/>
      <c r="J272" s="223"/>
      <c r="K272" s="223"/>
      <c r="L272" s="223"/>
      <c r="M272" s="223"/>
      <c r="N272" s="223"/>
      <c r="O272" s="223"/>
      <c r="P272" s="223"/>
      <c r="Q272" s="223"/>
      <c r="R272" s="223"/>
      <c r="S272" s="223"/>
      <c r="T272" s="223"/>
      <c r="U272" s="245"/>
    </row>
    <row r="273" spans="1:21" ht="15">
      <c r="A273" s="188">
        <v>14</v>
      </c>
      <c r="B273" s="205" t="str">
        <f>CONCATENATE(VLOOKUP($A$255,$Y$5:$BB$13,13),(VLOOKUP($A$255,$Y$5:$BB$13,13)))</f>
        <v>--</v>
      </c>
      <c r="C273" s="221"/>
      <c r="D273" s="221" t="str">
        <f>VLOOKUP($A$255,$Y$5:$BB$13,21)</f>
        <v>-</v>
      </c>
      <c r="E273" s="223"/>
      <c r="F273" s="223"/>
      <c r="G273" s="223"/>
      <c r="H273" s="223"/>
      <c r="I273" s="223"/>
      <c r="J273" s="223"/>
      <c r="K273" s="223"/>
      <c r="L273" s="223"/>
      <c r="M273" s="223"/>
      <c r="N273" s="223"/>
      <c r="O273" s="223"/>
      <c r="P273" s="223"/>
      <c r="Q273" s="223"/>
      <c r="R273" s="223"/>
      <c r="S273" s="223"/>
      <c r="T273" s="223"/>
      <c r="U273" s="245"/>
    </row>
    <row r="274" spans="1:21" ht="15.75">
      <c r="A274" s="188">
        <v>15</v>
      </c>
      <c r="B274" s="230" t="str">
        <f>CONCATENATE(VLOOKUP($A$255,$Y$5:$BB$13,14),(VLOOKUP($A$255,$Y$5:$BB$13,14)))</f>
        <v>--</v>
      </c>
      <c r="C274" s="221"/>
      <c r="D274" s="222" t="str">
        <f>VLOOKUP($A$255,$Y$5:$BB$13,22)</f>
        <v>-</v>
      </c>
      <c r="E274" s="223"/>
      <c r="F274" s="223"/>
      <c r="G274" s="223"/>
      <c r="H274" s="223"/>
      <c r="I274" s="223"/>
      <c r="J274" s="223"/>
      <c r="K274" s="223"/>
      <c r="L274" s="223"/>
      <c r="M274" s="223"/>
      <c r="N274" s="223"/>
      <c r="O274" s="223"/>
      <c r="P274" s="223"/>
      <c r="Q274" s="223"/>
      <c r="R274" s="223"/>
      <c r="S274" s="223"/>
      <c r="T274" s="223"/>
      <c r="U274" s="245"/>
    </row>
    <row r="275" spans="1:21" ht="15.75">
      <c r="A275" s="188">
        <v>16</v>
      </c>
      <c r="B275" s="230" t="str">
        <f>CONCATENATE(VLOOKUP($A$255,$Y$5:$BB$13,15),(VLOOKUP($A$255,$Y$5:$BB$13,15)))</f>
        <v>--</v>
      </c>
      <c r="C275" s="221"/>
      <c r="D275" s="222" t="str">
        <f>VLOOKUP($A$255,$Y$5:$BB$13,23)</f>
        <v>-</v>
      </c>
      <c r="E275" s="223"/>
      <c r="F275" s="223"/>
      <c r="G275" s="223"/>
      <c r="H275" s="223"/>
      <c r="I275" s="223"/>
      <c r="J275" s="223"/>
      <c r="K275" s="223"/>
      <c r="L275" s="223"/>
      <c r="M275" s="223"/>
      <c r="N275" s="223"/>
      <c r="O275" s="223"/>
      <c r="P275" s="223"/>
      <c r="Q275" s="223"/>
      <c r="R275" s="223"/>
      <c r="S275" s="223"/>
      <c r="T275" s="223"/>
      <c r="U275" s="245"/>
    </row>
    <row r="276" spans="1:21" ht="15.75">
      <c r="A276" s="188">
        <v>17</v>
      </c>
      <c r="B276" s="230"/>
      <c r="C276" s="221"/>
      <c r="D276" s="222"/>
      <c r="E276" s="223"/>
      <c r="F276" s="223"/>
      <c r="G276" s="223"/>
      <c r="H276" s="223"/>
      <c r="I276" s="223"/>
      <c r="J276" s="223"/>
      <c r="K276" s="223"/>
      <c r="L276" s="223"/>
      <c r="M276" s="223"/>
      <c r="N276" s="223"/>
      <c r="O276" s="223"/>
      <c r="P276" s="223"/>
      <c r="Q276" s="223"/>
      <c r="R276" s="223"/>
      <c r="S276" s="223"/>
      <c r="T276" s="223"/>
      <c r="U276" s="245"/>
    </row>
    <row r="277" spans="1:49" s="363" customFormat="1" ht="15.75">
      <c r="A277" s="188">
        <v>18</v>
      </c>
      <c r="B277" s="230"/>
      <c r="C277" s="221"/>
      <c r="D277" s="222"/>
      <c r="E277" s="467"/>
      <c r="F277" s="467"/>
      <c r="G277" s="467"/>
      <c r="H277" s="467"/>
      <c r="I277" s="467"/>
      <c r="J277" s="467"/>
      <c r="K277" s="467"/>
      <c r="L277" s="467"/>
      <c r="M277" s="467"/>
      <c r="N277" s="467"/>
      <c r="O277" s="467"/>
      <c r="P277" s="467"/>
      <c r="Q277" s="467"/>
      <c r="R277" s="467"/>
      <c r="S277" s="467"/>
      <c r="T277" s="467"/>
      <c r="U277" s="245"/>
      <c r="AW277" s="3"/>
    </row>
    <row r="278" spans="1:49" s="363" customFormat="1" ht="15.75">
      <c r="A278" s="188">
        <v>19</v>
      </c>
      <c r="B278" s="230"/>
      <c r="C278" s="221"/>
      <c r="D278" s="222"/>
      <c r="E278" s="467"/>
      <c r="F278" s="467"/>
      <c r="G278" s="467"/>
      <c r="H278" s="467"/>
      <c r="I278" s="467"/>
      <c r="J278" s="467"/>
      <c r="K278" s="467"/>
      <c r="L278" s="467"/>
      <c r="M278" s="467"/>
      <c r="N278" s="467"/>
      <c r="O278" s="467"/>
      <c r="P278" s="467"/>
      <c r="Q278" s="467"/>
      <c r="R278" s="467"/>
      <c r="S278" s="467"/>
      <c r="T278" s="467"/>
      <c r="U278" s="245"/>
      <c r="AW278" s="3"/>
    </row>
    <row r="279" spans="1:21" ht="15.75">
      <c r="A279" s="188">
        <v>20</v>
      </c>
      <c r="B279" s="230"/>
      <c r="C279" s="221"/>
      <c r="D279" s="222"/>
      <c r="E279" s="223"/>
      <c r="F279" s="223"/>
      <c r="G279" s="223"/>
      <c r="H279" s="223"/>
      <c r="I279" s="223"/>
      <c r="J279" s="223"/>
      <c r="K279" s="223"/>
      <c r="L279" s="223"/>
      <c r="M279" s="223"/>
      <c r="N279" s="223"/>
      <c r="O279" s="223"/>
      <c r="P279" s="223"/>
      <c r="Q279" s="223"/>
      <c r="R279" s="223"/>
      <c r="S279" s="223"/>
      <c r="T279" s="223"/>
      <c r="U279" s="245"/>
    </row>
    <row r="280" spans="1:21" ht="15.75">
      <c r="A280" s="188">
        <v>21</v>
      </c>
      <c r="B280" s="230"/>
      <c r="C280" s="221"/>
      <c r="D280" s="222"/>
      <c r="E280" s="223"/>
      <c r="F280" s="223"/>
      <c r="G280" s="223"/>
      <c r="H280" s="223"/>
      <c r="I280" s="223"/>
      <c r="J280" s="223"/>
      <c r="K280" s="223"/>
      <c r="L280" s="223"/>
      <c r="M280" s="223"/>
      <c r="N280" s="223"/>
      <c r="O280" s="223"/>
      <c r="P280" s="223"/>
      <c r="Q280" s="223"/>
      <c r="R280" s="223"/>
      <c r="S280" s="223"/>
      <c r="T280" s="223"/>
      <c r="U280" s="245"/>
    </row>
    <row r="281" spans="1:21" ht="16.5" thickBot="1">
      <c r="A281" s="188">
        <v>22</v>
      </c>
      <c r="B281" s="231"/>
      <c r="C281" s="232"/>
      <c r="D281" s="233"/>
      <c r="E281" s="234"/>
      <c r="F281" s="234"/>
      <c r="G281" s="234"/>
      <c r="H281" s="234"/>
      <c r="I281" s="234"/>
      <c r="J281" s="234"/>
      <c r="K281" s="234"/>
      <c r="L281" s="234"/>
      <c r="M281" s="234"/>
      <c r="N281" s="234"/>
      <c r="O281" s="234"/>
      <c r="P281" s="234"/>
      <c r="Q281" s="234"/>
      <c r="R281" s="234"/>
      <c r="S281" s="234"/>
      <c r="T281" s="234"/>
      <c r="U281" s="276"/>
    </row>
    <row r="282" spans="1:21" ht="15.75" thickBot="1">
      <c r="A282" s="277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258"/>
    </row>
    <row r="283" spans="1:21" ht="15">
      <c r="A283" s="603" t="s">
        <v>48</v>
      </c>
      <c r="B283" s="604"/>
      <c r="C283" s="604"/>
      <c r="D283" s="604"/>
      <c r="E283" s="604"/>
      <c r="F283" s="604"/>
      <c r="G283" s="604"/>
      <c r="H283" s="605"/>
      <c r="J283" s="603" t="s">
        <v>98</v>
      </c>
      <c r="K283" s="604"/>
      <c r="L283" s="604"/>
      <c r="M283" s="604"/>
      <c r="N283" s="604"/>
      <c r="O283" s="604"/>
      <c r="P283" s="604"/>
      <c r="Q283" s="604"/>
      <c r="R283" s="604"/>
      <c r="S283" s="604"/>
      <c r="T283" s="604"/>
      <c r="U283" s="605"/>
    </row>
    <row r="284" spans="1:21" ht="15">
      <c r="A284" s="193" t="s">
        <v>51</v>
      </c>
      <c r="B284" s="240" t="s">
        <v>21</v>
      </c>
      <c r="C284" s="606" t="s">
        <v>22</v>
      </c>
      <c r="D284" s="606"/>
      <c r="E284" s="607" t="s">
        <v>23</v>
      </c>
      <c r="F284" s="607"/>
      <c r="G284" s="607"/>
      <c r="H284" s="224" t="s">
        <v>52</v>
      </c>
      <c r="J284" s="278" t="s">
        <v>51</v>
      </c>
      <c r="K284" s="279" t="s">
        <v>99</v>
      </c>
      <c r="L284" s="608" t="s">
        <v>22</v>
      </c>
      <c r="M284" s="608"/>
      <c r="N284" s="608"/>
      <c r="O284" s="608"/>
      <c r="P284" s="608" t="s">
        <v>23</v>
      </c>
      <c r="Q284" s="608"/>
      <c r="R284" s="608"/>
      <c r="S284" s="608"/>
      <c r="T284" s="608" t="s">
        <v>52</v>
      </c>
      <c r="U284" s="609"/>
    </row>
    <row r="285" spans="1:21" ht="15">
      <c r="A285" s="194" t="s">
        <v>54</v>
      </c>
      <c r="B285" s="223"/>
      <c r="C285" s="590"/>
      <c r="D285" s="590"/>
      <c r="E285" s="590"/>
      <c r="F285" s="590"/>
      <c r="G285" s="590"/>
      <c r="H285" s="224"/>
      <c r="J285" s="194" t="s">
        <v>54</v>
      </c>
      <c r="K285" s="273"/>
      <c r="L285" s="590"/>
      <c r="M285" s="590"/>
      <c r="N285" s="590"/>
      <c r="O285" s="590"/>
      <c r="P285" s="590"/>
      <c r="Q285" s="590"/>
      <c r="R285" s="590"/>
      <c r="S285" s="590"/>
      <c r="T285" s="590"/>
      <c r="U285" s="591"/>
    </row>
    <row r="286" spans="1:21" ht="15">
      <c r="A286" s="194" t="s">
        <v>57</v>
      </c>
      <c r="B286" s="223"/>
      <c r="C286" s="590"/>
      <c r="D286" s="590"/>
      <c r="E286" s="590"/>
      <c r="F286" s="590"/>
      <c r="G286" s="590"/>
      <c r="H286" s="224"/>
      <c r="J286" s="194" t="s">
        <v>57</v>
      </c>
      <c r="K286" s="273"/>
      <c r="L286" s="590"/>
      <c r="M286" s="590"/>
      <c r="N286" s="590"/>
      <c r="O286" s="590"/>
      <c r="P286" s="590"/>
      <c r="Q286" s="590"/>
      <c r="R286" s="590"/>
      <c r="S286" s="590"/>
      <c r="T286" s="590"/>
      <c r="U286" s="591"/>
    </row>
    <row r="287" spans="1:21" ht="15">
      <c r="A287" s="194" t="s">
        <v>59</v>
      </c>
      <c r="B287" s="223"/>
      <c r="C287" s="590"/>
      <c r="D287" s="590"/>
      <c r="E287" s="590"/>
      <c r="F287" s="590"/>
      <c r="G287" s="590"/>
      <c r="H287" s="224"/>
      <c r="J287" s="194" t="s">
        <v>59</v>
      </c>
      <c r="K287" s="273"/>
      <c r="L287" s="590"/>
      <c r="M287" s="590"/>
      <c r="N287" s="590"/>
      <c r="O287" s="590"/>
      <c r="P287" s="590"/>
      <c r="Q287" s="590"/>
      <c r="R287" s="590"/>
      <c r="S287" s="590"/>
      <c r="T287" s="590"/>
      <c r="U287" s="591"/>
    </row>
    <row r="288" spans="1:21" ht="15">
      <c r="A288" s="194" t="s">
        <v>61</v>
      </c>
      <c r="B288" s="223"/>
      <c r="C288" s="590"/>
      <c r="D288" s="590"/>
      <c r="E288" s="590"/>
      <c r="F288" s="590"/>
      <c r="G288" s="590"/>
      <c r="H288" s="224"/>
      <c r="J288" s="194" t="s">
        <v>61</v>
      </c>
      <c r="K288" s="273"/>
      <c r="L288" s="590"/>
      <c r="M288" s="590"/>
      <c r="N288" s="590"/>
      <c r="O288" s="590"/>
      <c r="P288" s="590"/>
      <c r="Q288" s="590"/>
      <c r="R288" s="590"/>
      <c r="S288" s="590"/>
      <c r="T288" s="590"/>
      <c r="U288" s="591"/>
    </row>
    <row r="289" spans="1:21" ht="15">
      <c r="A289" s="194" t="s">
        <v>62</v>
      </c>
      <c r="B289" s="223"/>
      <c r="C289" s="590"/>
      <c r="D289" s="590"/>
      <c r="E289" s="590"/>
      <c r="F289" s="590"/>
      <c r="G289" s="590"/>
      <c r="H289" s="224"/>
      <c r="J289" s="194" t="s">
        <v>62</v>
      </c>
      <c r="K289" s="273"/>
      <c r="L289" s="590"/>
      <c r="M289" s="590"/>
      <c r="N289" s="590"/>
      <c r="O289" s="590"/>
      <c r="P289" s="590"/>
      <c r="Q289" s="590"/>
      <c r="R289" s="590"/>
      <c r="S289" s="590"/>
      <c r="T289" s="590"/>
      <c r="U289" s="591"/>
    </row>
    <row r="290" spans="1:21" ht="15">
      <c r="A290" s="194" t="s">
        <v>63</v>
      </c>
      <c r="B290" s="223"/>
      <c r="C290" s="590"/>
      <c r="D290" s="590"/>
      <c r="E290" s="590"/>
      <c r="F290" s="590"/>
      <c r="G290" s="590"/>
      <c r="H290" s="224"/>
      <c r="J290" s="194" t="s">
        <v>63</v>
      </c>
      <c r="K290" s="273"/>
      <c r="L290" s="590"/>
      <c r="M290" s="590"/>
      <c r="N290" s="590"/>
      <c r="O290" s="590"/>
      <c r="P290" s="590"/>
      <c r="Q290" s="590"/>
      <c r="R290" s="590"/>
      <c r="S290" s="590"/>
      <c r="T290" s="590"/>
      <c r="U290" s="591"/>
    </row>
    <row r="291" spans="1:21" ht="15">
      <c r="A291" s="194" t="s">
        <v>64</v>
      </c>
      <c r="B291" s="223"/>
      <c r="C291" s="590"/>
      <c r="D291" s="590"/>
      <c r="E291" s="590"/>
      <c r="F291" s="590"/>
      <c r="G291" s="590"/>
      <c r="H291" s="224"/>
      <c r="J291" s="194" t="s">
        <v>64</v>
      </c>
      <c r="K291" s="273"/>
      <c r="L291" s="590"/>
      <c r="M291" s="590"/>
      <c r="N291" s="590"/>
      <c r="O291" s="590"/>
      <c r="P291" s="590"/>
      <c r="Q291" s="590"/>
      <c r="R291" s="590"/>
      <c r="S291" s="590"/>
      <c r="T291" s="590"/>
      <c r="U291" s="591"/>
    </row>
    <row r="292" spans="1:21" ht="15.75" thickBot="1">
      <c r="A292" s="195" t="s">
        <v>65</v>
      </c>
      <c r="B292" s="234"/>
      <c r="C292" s="592"/>
      <c r="D292" s="592"/>
      <c r="E292" s="592"/>
      <c r="F292" s="592"/>
      <c r="G292" s="592"/>
      <c r="H292" s="235"/>
      <c r="J292" s="195" t="s">
        <v>65</v>
      </c>
      <c r="K292" s="280"/>
      <c r="L292" s="592"/>
      <c r="M292" s="592"/>
      <c r="N292" s="592"/>
      <c r="O292" s="592"/>
      <c r="P292" s="592"/>
      <c r="Q292" s="592"/>
      <c r="R292" s="592"/>
      <c r="S292" s="592"/>
      <c r="T292" s="592"/>
      <c r="U292" s="593"/>
    </row>
    <row r="293" spans="6:21" ht="15">
      <c r="F293" s="76"/>
      <c r="O293" s="76"/>
      <c r="P293" s="76"/>
      <c r="Q293" s="76"/>
      <c r="R293" s="76"/>
      <c r="S293" s="76"/>
      <c r="T293" s="76"/>
      <c r="U293" s="258"/>
    </row>
    <row r="294" spans="1:21" ht="15">
      <c r="A294" s="196" t="s">
        <v>66</v>
      </c>
      <c r="B294" s="252"/>
      <c r="C294" s="547" t="s">
        <v>67</v>
      </c>
      <c r="D294" s="589"/>
      <c r="E294" s="589"/>
      <c r="F294" s="589"/>
      <c r="G294" s="589"/>
      <c r="H294" s="548"/>
      <c r="J294" s="547" t="s">
        <v>100</v>
      </c>
      <c r="K294" s="589"/>
      <c r="L294" s="589" t="s">
        <v>69</v>
      </c>
      <c r="M294" s="589"/>
      <c r="N294" s="589"/>
      <c r="O294" s="589"/>
      <c r="P294" s="589"/>
      <c r="Q294" s="548"/>
      <c r="U294" s="198"/>
    </row>
    <row r="297" spans="1:21" ht="15">
      <c r="A297" s="255">
        <v>43</v>
      </c>
      <c r="B297" s="255"/>
      <c r="C297" s="255"/>
      <c r="D297" s="256"/>
      <c r="E297" s="267"/>
      <c r="F297" s="255"/>
      <c r="G297" s="255"/>
      <c r="H297" s="255"/>
      <c r="I297" s="255"/>
      <c r="J297" s="255"/>
      <c r="K297" s="257"/>
      <c r="L297" s="257"/>
      <c r="M297" s="257"/>
      <c r="N297" s="257"/>
      <c r="O297" s="76"/>
      <c r="P297" s="76"/>
      <c r="Q297" s="76"/>
      <c r="R297" s="76"/>
      <c r="S297" s="76"/>
      <c r="T297" s="76"/>
      <c r="U297" s="258"/>
    </row>
    <row r="298" spans="1:21" ht="15">
      <c r="A298" s="184" t="s">
        <v>84</v>
      </c>
      <c r="B298" s="201"/>
      <c r="C298" s="202"/>
      <c r="D298" s="203" t="s">
        <v>1</v>
      </c>
      <c r="E298" s="204">
        <f>VLOOKUP($A$297,$Y$5:$BB$12,4)</f>
        <v>12.25</v>
      </c>
      <c r="F298" s="205"/>
      <c r="G298" s="206" t="s">
        <v>2</v>
      </c>
      <c r="H298" s="201" t="str">
        <f>Teamsetup!$B$19</f>
        <v>-</v>
      </c>
      <c r="I298" s="201"/>
      <c r="J298" s="202"/>
      <c r="K298" s="207" t="s">
        <v>3</v>
      </c>
      <c r="L298" s="208"/>
      <c r="M298" s="208"/>
      <c r="N298" s="209"/>
      <c r="O298" s="467"/>
      <c r="P298" s="467"/>
      <c r="Q298" s="467"/>
      <c r="R298" s="467"/>
      <c r="S298" s="467"/>
      <c r="T298" s="467"/>
      <c r="U298" s="245"/>
    </row>
    <row r="299" spans="1:21" ht="16.5" thickBot="1">
      <c r="A299" s="185" t="s">
        <v>4</v>
      </c>
      <c r="B299" s="465"/>
      <c r="C299" s="211" t="str">
        <f>VLOOKUP($A$297,$Y$5:$BB$12,2)</f>
        <v>Highjump</v>
      </c>
      <c r="D299" s="212" t="str">
        <f>VLOOKUP($A$297,$Y$5:$BB$12,24)</f>
        <v>U17 Women</v>
      </c>
      <c r="E299" s="205"/>
      <c r="F299" s="205" t="s">
        <v>5</v>
      </c>
      <c r="G299" s="565" t="str">
        <f>Teamsetup!$D$19</f>
        <v>-</v>
      </c>
      <c r="H299" s="566"/>
      <c r="I299" s="205"/>
      <c r="J299" s="213"/>
      <c r="K299" s="214"/>
      <c r="L299" s="215"/>
      <c r="M299" s="464"/>
      <c r="N299" s="620" t="s">
        <v>6</v>
      </c>
      <c r="O299" s="620"/>
      <c r="P299" s="555"/>
      <c r="Q299" s="621" t="str">
        <f>IF(Teamsetup!$C$13=6,VLOOKUP($A$297,$Y$4:$BB$41,6),IF(Teamsetup!$C$13&lt;&gt;6,VLOOKUP($A$297,$Y$4:$BB$41,7)))</f>
        <v>-</v>
      </c>
      <c r="R299" s="622" t="e">
        <f>IF($Q$6=6,VLOOKUP($A$1,$V$4:$AR$41,6),IF($Q$6&lt;&gt;6,VLOOKUP($A$1,$V$4:$AR$41,7)))</f>
        <v>#N/A</v>
      </c>
      <c r="S299" s="622"/>
      <c r="T299" s="463"/>
      <c r="U299" s="270"/>
    </row>
    <row r="300" spans="1:21" ht="33.75">
      <c r="A300" s="186"/>
      <c r="B300" s="216"/>
      <c r="C300" s="356" t="s">
        <v>222</v>
      </c>
      <c r="D300" s="265"/>
      <c r="E300" s="614" t="s">
        <v>221</v>
      </c>
      <c r="F300" s="616">
        <f>VLOOKUP($A$297,$Y$5:$BB$12,25)</f>
        <v>1.1</v>
      </c>
      <c r="G300" s="616">
        <f>VLOOKUP($A$297,$Y$5:$BB$12,26)</f>
        <v>1.2</v>
      </c>
      <c r="H300" s="616">
        <f>VLOOKUP($A$297,$Y$5:$BB$12,27)</f>
        <v>1.3</v>
      </c>
      <c r="I300" s="616">
        <f>VLOOKUP($A$297,$Y$5:$BB$12,28)</f>
        <v>1.35</v>
      </c>
      <c r="J300" s="618" t="str">
        <f>VLOOKUP($A$297,$Y$5:$BB$12,29)</f>
        <v>.</v>
      </c>
      <c r="K300" s="610"/>
      <c r="L300" s="610"/>
      <c r="M300" s="560"/>
      <c r="N300" s="612"/>
      <c r="O300" s="608"/>
      <c r="P300" s="608"/>
      <c r="Q300" s="271" t="s">
        <v>89</v>
      </c>
      <c r="R300" s="597" t="s">
        <v>90</v>
      </c>
      <c r="S300" s="599" t="s">
        <v>91</v>
      </c>
      <c r="T300" s="601" t="s">
        <v>92</v>
      </c>
      <c r="U300" s="602"/>
    </row>
    <row r="301" spans="1:21" ht="15">
      <c r="A301" s="187"/>
      <c r="B301" s="219" t="s">
        <v>21</v>
      </c>
      <c r="C301" s="220" t="s">
        <v>22</v>
      </c>
      <c r="D301" s="220" t="s">
        <v>23</v>
      </c>
      <c r="E301" s="615"/>
      <c r="F301" s="617" t="e">
        <f>VLOOKUP($A$91,$V$92:$BA$98,21)</f>
        <v>#N/A</v>
      </c>
      <c r="G301" s="617" t="e">
        <f>VLOOKUP($A$91,$V$92:$BA$98,21)</f>
        <v>#N/A</v>
      </c>
      <c r="H301" s="617" t="e">
        <f>VLOOKUP($A$91,$V$92:$BA$98,21)</f>
        <v>#N/A</v>
      </c>
      <c r="I301" s="617" t="e">
        <f>VLOOKUP($A$91,$V$92:$BA$98,21)</f>
        <v>#N/A</v>
      </c>
      <c r="J301" s="619" t="e">
        <f>VLOOKUP($A$91,$V$92:$BA$98,21)</f>
        <v>#N/A</v>
      </c>
      <c r="K301" s="611"/>
      <c r="L301" s="611"/>
      <c r="M301" s="561"/>
      <c r="N301" s="613"/>
      <c r="O301" s="590"/>
      <c r="P301" s="590"/>
      <c r="Q301" s="272" t="s">
        <v>94</v>
      </c>
      <c r="R301" s="598"/>
      <c r="S301" s="600"/>
      <c r="T301" s="273" t="s">
        <v>95</v>
      </c>
      <c r="U301" s="245" t="s">
        <v>96</v>
      </c>
    </row>
    <row r="302" spans="1:21" ht="15">
      <c r="A302" s="188">
        <v>1</v>
      </c>
      <c r="B302" s="205" t="str">
        <f>VLOOKUP($A$297,$Y$5:$BB$12,8)</f>
        <v>-</v>
      </c>
      <c r="C302" s="221"/>
      <c r="D302" s="222" t="str">
        <f>VLOOKUP($A$297,$Y$5:$BB$12,16)</f>
        <v>-</v>
      </c>
      <c r="E302" s="467"/>
      <c r="F302" s="467"/>
      <c r="G302" s="467"/>
      <c r="H302" s="467"/>
      <c r="I302" s="467"/>
      <c r="J302" s="467"/>
      <c r="K302" s="467"/>
      <c r="L302" s="467"/>
      <c r="M302" s="467"/>
      <c r="N302" s="467"/>
      <c r="O302" s="467"/>
      <c r="P302" s="467"/>
      <c r="Q302" s="467"/>
      <c r="R302" s="467"/>
      <c r="S302" s="467"/>
      <c r="T302" s="467"/>
      <c r="U302" s="245"/>
    </row>
    <row r="303" spans="1:21" ht="15">
      <c r="A303" s="188">
        <v>2</v>
      </c>
      <c r="B303" s="205" t="str">
        <f>VLOOKUP($A$297,$Y$5:$BB$12,9)</f>
        <v>-</v>
      </c>
      <c r="C303" s="221"/>
      <c r="D303" s="205" t="str">
        <f>VLOOKUP($A$297,$Y$5:$BB$12,17)</f>
        <v>-</v>
      </c>
      <c r="E303" s="467"/>
      <c r="F303" s="274"/>
      <c r="G303" s="274"/>
      <c r="H303" s="467"/>
      <c r="I303" s="467"/>
      <c r="J303" s="467"/>
      <c r="K303" s="467"/>
      <c r="L303" s="467"/>
      <c r="M303" s="467"/>
      <c r="N303" s="467"/>
      <c r="O303" s="467"/>
      <c r="P303" s="467"/>
      <c r="Q303" s="467"/>
      <c r="R303" s="467"/>
      <c r="S303" s="467"/>
      <c r="T303" s="467"/>
      <c r="U303" s="245"/>
    </row>
    <row r="304" spans="1:21" ht="15">
      <c r="A304" s="188">
        <v>3</v>
      </c>
      <c r="B304" s="205" t="str">
        <f>VLOOKUP($A$297,$Y$5:$BB$12,10)</f>
        <v>-</v>
      </c>
      <c r="C304" s="221"/>
      <c r="D304" s="205" t="str">
        <f>VLOOKUP($A$297,$Y$5:$BB$12,18)</f>
        <v>-</v>
      </c>
      <c r="E304" s="467"/>
      <c r="F304" s="471"/>
      <c r="G304" s="471"/>
      <c r="H304" s="467"/>
      <c r="I304" s="467"/>
      <c r="J304" s="467"/>
      <c r="K304" s="467"/>
      <c r="L304" s="467"/>
      <c r="M304" s="467"/>
      <c r="N304" s="467"/>
      <c r="O304" s="467"/>
      <c r="P304" s="467"/>
      <c r="Q304" s="467"/>
      <c r="R304" s="467"/>
      <c r="S304" s="467"/>
      <c r="T304" s="467"/>
      <c r="U304" s="245"/>
    </row>
    <row r="305" spans="1:21" ht="15">
      <c r="A305" s="188">
        <v>4</v>
      </c>
      <c r="B305" s="205" t="str">
        <f>VLOOKUP($A$297,$Y$5:$BB$12,11)</f>
        <v>-</v>
      </c>
      <c r="C305" s="221"/>
      <c r="D305" s="205" t="str">
        <f>VLOOKUP($A$297,$Y$5:$BB$12,19)</f>
        <v>-</v>
      </c>
      <c r="E305" s="467"/>
      <c r="F305" s="467"/>
      <c r="G305" s="467"/>
      <c r="H305" s="467"/>
      <c r="I305" s="467"/>
      <c r="J305" s="467"/>
      <c r="K305" s="467"/>
      <c r="L305" s="467"/>
      <c r="M305" s="467"/>
      <c r="N305" s="467"/>
      <c r="O305" s="467"/>
      <c r="P305" s="467"/>
      <c r="Q305" s="467"/>
      <c r="R305" s="467"/>
      <c r="S305" s="467"/>
      <c r="T305" s="467"/>
      <c r="U305" s="245"/>
    </row>
    <row r="306" spans="1:21" ht="15">
      <c r="A306" s="188">
        <v>5</v>
      </c>
      <c r="B306" s="205" t="str">
        <f>VLOOKUP($A$297,$Y$5:$BB$12,12)</f>
        <v>-</v>
      </c>
      <c r="C306" s="221"/>
      <c r="D306" s="205" t="str">
        <f>VLOOKUP($A$297,$Y$5:$BB$12,20)</f>
        <v>-</v>
      </c>
      <c r="E306" s="467"/>
      <c r="F306" s="467"/>
      <c r="G306" s="467"/>
      <c r="H306" s="467"/>
      <c r="I306" s="467"/>
      <c r="J306" s="467"/>
      <c r="K306" s="467"/>
      <c r="L306" s="467"/>
      <c r="M306" s="467"/>
      <c r="N306" s="467"/>
      <c r="O306" s="467"/>
      <c r="P306" s="467"/>
      <c r="Q306" s="467"/>
      <c r="R306" s="467"/>
      <c r="S306" s="467"/>
      <c r="T306" s="467"/>
      <c r="U306" s="245"/>
    </row>
    <row r="307" spans="1:21" ht="15">
      <c r="A307" s="188">
        <v>6</v>
      </c>
      <c r="B307" s="205" t="str">
        <f>VLOOKUP($A$297,$Y$5:$BB$12,13)</f>
        <v>-</v>
      </c>
      <c r="C307" s="221"/>
      <c r="D307" s="205" t="str">
        <f>VLOOKUP($A$297,$Y$5:$BB$12,21)</f>
        <v>-</v>
      </c>
      <c r="E307" s="467"/>
      <c r="F307" s="467"/>
      <c r="G307" s="467"/>
      <c r="H307" s="467"/>
      <c r="I307" s="467"/>
      <c r="J307" s="467"/>
      <c r="K307" s="467"/>
      <c r="L307" s="467"/>
      <c r="M307" s="467"/>
      <c r="N307" s="467"/>
      <c r="O307" s="467"/>
      <c r="P307" s="467"/>
      <c r="Q307" s="467"/>
      <c r="R307" s="467"/>
      <c r="S307" s="467"/>
      <c r="T307" s="467"/>
      <c r="U307" s="245"/>
    </row>
    <row r="308" spans="1:21" ht="15">
      <c r="A308" s="188">
        <v>7</v>
      </c>
      <c r="B308" s="205" t="str">
        <f>VLOOKUP($A$297,$Y$5:$BB$12,14)</f>
        <v>-</v>
      </c>
      <c r="C308" s="221"/>
      <c r="D308" s="205" t="str">
        <f>VLOOKUP($A$297,$Y$5:$BB$12,22)</f>
        <v>-</v>
      </c>
      <c r="E308" s="467"/>
      <c r="F308" s="467"/>
      <c r="G308" s="467"/>
      <c r="H308" s="467"/>
      <c r="I308" s="467"/>
      <c r="J308" s="467"/>
      <c r="K308" s="467"/>
      <c r="L308" s="467"/>
      <c r="M308" s="467"/>
      <c r="N308" s="467"/>
      <c r="O308" s="467"/>
      <c r="P308" s="467"/>
      <c r="Q308" s="467"/>
      <c r="R308" s="467"/>
      <c r="S308" s="467"/>
      <c r="T308" s="467"/>
      <c r="U308" s="245"/>
    </row>
    <row r="309" spans="1:21" ht="15">
      <c r="A309" s="188">
        <v>8</v>
      </c>
      <c r="B309" s="205" t="str">
        <f>VLOOKUP($A$297,$Y$5:$BB$12,15)</f>
        <v>-</v>
      </c>
      <c r="C309" s="221"/>
      <c r="D309" s="221" t="str">
        <f>VLOOKUP($A$297,$Y$5:$BB$12,23)</f>
        <v>-</v>
      </c>
      <c r="E309" s="467"/>
      <c r="F309" s="467"/>
      <c r="G309" s="467"/>
      <c r="H309" s="467"/>
      <c r="I309" s="467"/>
      <c r="J309" s="467"/>
      <c r="K309" s="467"/>
      <c r="L309" s="467"/>
      <c r="M309" s="467"/>
      <c r="N309" s="467"/>
      <c r="O309" s="467"/>
      <c r="P309" s="467"/>
      <c r="Q309" s="467"/>
      <c r="R309" s="467"/>
      <c r="S309" s="467"/>
      <c r="T309" s="467"/>
      <c r="U309" s="245"/>
    </row>
    <row r="310" spans="1:21" ht="15">
      <c r="A310" s="188">
        <v>9</v>
      </c>
      <c r="B310" s="205"/>
      <c r="C310" s="221"/>
      <c r="D310" s="221"/>
      <c r="E310" s="467"/>
      <c r="F310" s="467"/>
      <c r="G310" s="467"/>
      <c r="H310" s="467"/>
      <c r="I310" s="467"/>
      <c r="J310" s="467"/>
      <c r="K310" s="467"/>
      <c r="L310" s="467"/>
      <c r="M310" s="467"/>
      <c r="N310" s="467"/>
      <c r="O310" s="467"/>
      <c r="P310" s="467"/>
      <c r="Q310" s="467"/>
      <c r="R310" s="467"/>
      <c r="S310" s="467"/>
      <c r="T310" s="467"/>
      <c r="U310" s="245"/>
    </row>
    <row r="311" spans="1:21" ht="15.75">
      <c r="A311" s="188">
        <v>10</v>
      </c>
      <c r="B311" s="205"/>
      <c r="C311" s="502" t="s">
        <v>332</v>
      </c>
      <c r="D311" s="221"/>
      <c r="E311" s="467"/>
      <c r="F311" s="467"/>
      <c r="G311" s="467"/>
      <c r="H311" s="467"/>
      <c r="I311" s="467"/>
      <c r="J311" s="467"/>
      <c r="K311" s="467"/>
      <c r="L311" s="467"/>
      <c r="M311" s="467"/>
      <c r="N311" s="467"/>
      <c r="O311" s="467"/>
      <c r="P311" s="467"/>
      <c r="Q311" s="467"/>
      <c r="R311" s="467"/>
      <c r="S311" s="467"/>
      <c r="T311" s="467"/>
      <c r="U311" s="245"/>
    </row>
    <row r="312" spans="1:21" ht="15">
      <c r="A312" s="188">
        <v>11</v>
      </c>
      <c r="B312" s="205"/>
      <c r="C312" s="221"/>
      <c r="D312" s="228"/>
      <c r="E312" s="467"/>
      <c r="F312" s="467"/>
      <c r="G312" s="467"/>
      <c r="H312" s="467"/>
      <c r="I312" s="467"/>
      <c r="J312" s="467"/>
      <c r="K312" s="467"/>
      <c r="L312" s="467"/>
      <c r="M312" s="467"/>
      <c r="N312" s="467"/>
      <c r="O312" s="467"/>
      <c r="P312" s="467"/>
      <c r="Q312" s="467"/>
      <c r="R312" s="467"/>
      <c r="S312" s="467"/>
      <c r="T312" s="467"/>
      <c r="U312" s="245"/>
    </row>
    <row r="313" spans="1:21" ht="15">
      <c r="A313" s="188">
        <v>12</v>
      </c>
      <c r="B313" s="205"/>
      <c r="C313" s="221"/>
      <c r="D313" s="221"/>
      <c r="E313" s="467"/>
      <c r="F313" s="467"/>
      <c r="G313" s="467"/>
      <c r="H313" s="467"/>
      <c r="I313" s="467"/>
      <c r="J313" s="467"/>
      <c r="K313" s="467"/>
      <c r="L313" s="467"/>
      <c r="M313" s="467"/>
      <c r="N313" s="467"/>
      <c r="O313" s="467"/>
      <c r="P313" s="467"/>
      <c r="Q313" s="467"/>
      <c r="R313" s="467"/>
      <c r="S313" s="467"/>
      <c r="T313" s="467"/>
      <c r="U313" s="245"/>
    </row>
    <row r="314" spans="1:21" ht="15">
      <c r="A314" s="188">
        <v>13</v>
      </c>
      <c r="B314" s="205"/>
      <c r="C314" s="221"/>
      <c r="D314" s="221"/>
      <c r="E314" s="467"/>
      <c r="F314" s="467"/>
      <c r="G314" s="467"/>
      <c r="H314" s="467"/>
      <c r="I314" s="467"/>
      <c r="J314" s="467"/>
      <c r="K314" s="467"/>
      <c r="L314" s="467"/>
      <c r="M314" s="467"/>
      <c r="N314" s="467"/>
      <c r="O314" s="467"/>
      <c r="P314" s="467"/>
      <c r="Q314" s="467"/>
      <c r="R314" s="467"/>
      <c r="S314" s="467"/>
      <c r="T314" s="467"/>
      <c r="U314" s="245"/>
    </row>
    <row r="315" spans="1:21" ht="15">
      <c r="A315" s="188">
        <v>14</v>
      </c>
      <c r="B315" s="205"/>
      <c r="C315" s="221"/>
      <c r="D315" s="221"/>
      <c r="E315" s="467"/>
      <c r="F315" s="467"/>
      <c r="G315" s="467"/>
      <c r="H315" s="467"/>
      <c r="I315" s="467"/>
      <c r="J315" s="467"/>
      <c r="K315" s="467"/>
      <c r="L315" s="467"/>
      <c r="M315" s="467"/>
      <c r="N315" s="467"/>
      <c r="O315" s="467"/>
      <c r="P315" s="467"/>
      <c r="Q315" s="467"/>
      <c r="R315" s="467"/>
      <c r="S315" s="467"/>
      <c r="T315" s="467"/>
      <c r="U315" s="245"/>
    </row>
    <row r="316" spans="1:21" ht="15.75">
      <c r="A316" s="188">
        <v>15</v>
      </c>
      <c r="B316" s="230"/>
      <c r="C316" s="221"/>
      <c r="D316" s="222"/>
      <c r="E316" s="467"/>
      <c r="F316" s="467"/>
      <c r="G316" s="467"/>
      <c r="H316" s="467"/>
      <c r="I316" s="467"/>
      <c r="J316" s="467"/>
      <c r="K316" s="467"/>
      <c r="L316" s="467"/>
      <c r="M316" s="467"/>
      <c r="N316" s="467"/>
      <c r="O316" s="467"/>
      <c r="P316" s="467"/>
      <c r="Q316" s="467"/>
      <c r="R316" s="467"/>
      <c r="S316" s="467"/>
      <c r="T316" s="467"/>
      <c r="U316" s="245"/>
    </row>
    <row r="317" spans="1:21" ht="15.75">
      <c r="A317" s="188">
        <v>16</v>
      </c>
      <c r="B317" s="230"/>
      <c r="C317" s="221"/>
      <c r="D317" s="222"/>
      <c r="E317" s="467"/>
      <c r="F317" s="467"/>
      <c r="G317" s="467"/>
      <c r="H317" s="467"/>
      <c r="I317" s="467"/>
      <c r="J317" s="467"/>
      <c r="K317" s="467"/>
      <c r="L317" s="467"/>
      <c r="M317" s="467"/>
      <c r="N317" s="467"/>
      <c r="O317" s="467"/>
      <c r="P317" s="467"/>
      <c r="Q317" s="467"/>
      <c r="R317" s="467"/>
      <c r="S317" s="467"/>
      <c r="T317" s="467"/>
      <c r="U317" s="245"/>
    </row>
    <row r="318" spans="1:21" ht="15.75">
      <c r="A318" s="188">
        <v>17</v>
      </c>
      <c r="B318" s="230"/>
      <c r="C318" s="221"/>
      <c r="D318" s="222"/>
      <c r="E318" s="467"/>
      <c r="F318" s="467"/>
      <c r="G318" s="467"/>
      <c r="H318" s="467"/>
      <c r="I318" s="467"/>
      <c r="J318" s="467"/>
      <c r="K318" s="467"/>
      <c r="L318" s="467"/>
      <c r="M318" s="467"/>
      <c r="N318" s="467"/>
      <c r="O318" s="467"/>
      <c r="P318" s="467"/>
      <c r="Q318" s="467"/>
      <c r="R318" s="467"/>
      <c r="S318" s="467"/>
      <c r="T318" s="467"/>
      <c r="U318" s="245"/>
    </row>
    <row r="319" spans="1:49" s="363" customFormat="1" ht="15.75">
      <c r="A319" s="188">
        <v>18</v>
      </c>
      <c r="B319" s="230"/>
      <c r="C319" s="221"/>
      <c r="D319" s="222"/>
      <c r="E319" s="467"/>
      <c r="F319" s="467"/>
      <c r="G319" s="467"/>
      <c r="H319" s="467"/>
      <c r="I319" s="467"/>
      <c r="J319" s="467"/>
      <c r="K319" s="467"/>
      <c r="L319" s="467"/>
      <c r="M319" s="467"/>
      <c r="N319" s="467"/>
      <c r="O319" s="467"/>
      <c r="P319" s="467"/>
      <c r="Q319" s="467"/>
      <c r="R319" s="467"/>
      <c r="S319" s="467"/>
      <c r="T319" s="467"/>
      <c r="U319" s="245"/>
      <c r="AW319" s="3"/>
    </row>
    <row r="320" spans="1:49" s="363" customFormat="1" ht="15.75">
      <c r="A320" s="188">
        <v>19</v>
      </c>
      <c r="B320" s="230"/>
      <c r="C320" s="221"/>
      <c r="D320" s="222"/>
      <c r="E320" s="467"/>
      <c r="F320" s="467"/>
      <c r="G320" s="467"/>
      <c r="H320" s="467"/>
      <c r="I320" s="467"/>
      <c r="J320" s="467"/>
      <c r="K320" s="467"/>
      <c r="L320" s="467"/>
      <c r="M320" s="467"/>
      <c r="N320" s="467"/>
      <c r="O320" s="467"/>
      <c r="P320" s="467"/>
      <c r="Q320" s="467"/>
      <c r="R320" s="467"/>
      <c r="S320" s="467"/>
      <c r="T320" s="467"/>
      <c r="U320" s="245"/>
      <c r="AW320" s="3"/>
    </row>
    <row r="321" spans="1:21" ht="15.75">
      <c r="A321" s="188">
        <v>20</v>
      </c>
      <c r="B321" s="230"/>
      <c r="C321" s="221"/>
      <c r="D321" s="222"/>
      <c r="E321" s="467"/>
      <c r="F321" s="467"/>
      <c r="G321" s="467"/>
      <c r="H321" s="467"/>
      <c r="I321" s="467"/>
      <c r="J321" s="467"/>
      <c r="K321" s="467"/>
      <c r="L321" s="467"/>
      <c r="M321" s="467"/>
      <c r="N321" s="467"/>
      <c r="O321" s="467"/>
      <c r="P321" s="467"/>
      <c r="Q321" s="467"/>
      <c r="R321" s="467"/>
      <c r="S321" s="467"/>
      <c r="T321" s="467"/>
      <c r="U321" s="245"/>
    </row>
    <row r="322" spans="1:21" ht="15.75">
      <c r="A322" s="188">
        <v>21</v>
      </c>
      <c r="B322" s="230"/>
      <c r="C322" s="221"/>
      <c r="D322" s="222"/>
      <c r="E322" s="467"/>
      <c r="F322" s="467"/>
      <c r="G322" s="467"/>
      <c r="H322" s="467"/>
      <c r="I322" s="467"/>
      <c r="J322" s="467"/>
      <c r="K322" s="467"/>
      <c r="L322" s="467"/>
      <c r="M322" s="467"/>
      <c r="N322" s="467"/>
      <c r="O322" s="467"/>
      <c r="P322" s="467"/>
      <c r="Q322" s="467"/>
      <c r="R322" s="467"/>
      <c r="S322" s="467"/>
      <c r="T322" s="467"/>
      <c r="U322" s="245"/>
    </row>
    <row r="323" spans="1:21" ht="16.5" thickBot="1">
      <c r="A323" s="188">
        <v>22</v>
      </c>
      <c r="B323" s="231"/>
      <c r="C323" s="232"/>
      <c r="D323" s="233"/>
      <c r="E323" s="469"/>
      <c r="F323" s="469"/>
      <c r="G323" s="469"/>
      <c r="H323" s="469"/>
      <c r="I323" s="469"/>
      <c r="J323" s="469"/>
      <c r="K323" s="469"/>
      <c r="L323" s="469"/>
      <c r="M323" s="469"/>
      <c r="N323" s="469"/>
      <c r="O323" s="469"/>
      <c r="P323" s="469"/>
      <c r="Q323" s="469"/>
      <c r="R323" s="469"/>
      <c r="S323" s="469"/>
      <c r="T323" s="469"/>
      <c r="U323" s="276"/>
    </row>
    <row r="324" spans="1:21" ht="15.75" thickBot="1">
      <c r="A324" s="277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258"/>
    </row>
    <row r="325" spans="1:21" ht="15">
      <c r="A325" s="603" t="s">
        <v>48</v>
      </c>
      <c r="B325" s="604"/>
      <c r="C325" s="604"/>
      <c r="D325" s="604"/>
      <c r="E325" s="604"/>
      <c r="F325" s="604"/>
      <c r="G325" s="604"/>
      <c r="H325" s="605"/>
      <c r="J325" s="603"/>
      <c r="K325" s="604"/>
      <c r="L325" s="604"/>
      <c r="M325" s="604"/>
      <c r="N325" s="604"/>
      <c r="O325" s="604"/>
      <c r="P325" s="604"/>
      <c r="Q325" s="604"/>
      <c r="R325" s="604"/>
      <c r="S325" s="604"/>
      <c r="T325" s="604"/>
      <c r="U325" s="605"/>
    </row>
    <row r="326" spans="1:21" ht="15">
      <c r="A326" s="193" t="s">
        <v>51</v>
      </c>
      <c r="B326" s="240" t="s">
        <v>21</v>
      </c>
      <c r="C326" s="606" t="s">
        <v>22</v>
      </c>
      <c r="D326" s="606"/>
      <c r="E326" s="607" t="s">
        <v>23</v>
      </c>
      <c r="F326" s="607"/>
      <c r="G326" s="607"/>
      <c r="H326" s="468" t="s">
        <v>52</v>
      </c>
      <c r="J326" s="278"/>
      <c r="K326" s="472"/>
      <c r="L326" s="608"/>
      <c r="M326" s="608"/>
      <c r="N326" s="608"/>
      <c r="O326" s="608"/>
      <c r="P326" s="608"/>
      <c r="Q326" s="608"/>
      <c r="R326" s="608"/>
      <c r="S326" s="608"/>
      <c r="T326" s="608"/>
      <c r="U326" s="609"/>
    </row>
    <row r="327" spans="1:21" ht="15">
      <c r="A327" s="194" t="s">
        <v>54</v>
      </c>
      <c r="B327" s="467"/>
      <c r="C327" s="590"/>
      <c r="D327" s="590"/>
      <c r="E327" s="590"/>
      <c r="F327" s="590"/>
      <c r="G327" s="590"/>
      <c r="H327" s="468"/>
      <c r="J327" s="194"/>
      <c r="K327" s="273"/>
      <c r="L327" s="590"/>
      <c r="M327" s="590"/>
      <c r="N327" s="590"/>
      <c r="O327" s="590"/>
      <c r="P327" s="590"/>
      <c r="Q327" s="590"/>
      <c r="R327" s="590"/>
      <c r="S327" s="590"/>
      <c r="T327" s="590"/>
      <c r="U327" s="591"/>
    </row>
    <row r="328" spans="1:21" ht="15">
      <c r="A328" s="194" t="s">
        <v>57</v>
      </c>
      <c r="B328" s="467"/>
      <c r="C328" s="590"/>
      <c r="D328" s="590"/>
      <c r="E328" s="590"/>
      <c r="F328" s="590"/>
      <c r="G328" s="590"/>
      <c r="H328" s="468"/>
      <c r="J328" s="194"/>
      <c r="K328" s="273"/>
      <c r="L328" s="590"/>
      <c r="M328" s="590"/>
      <c r="N328" s="590"/>
      <c r="O328" s="590"/>
      <c r="P328" s="590"/>
      <c r="Q328" s="590"/>
      <c r="R328" s="590"/>
      <c r="S328" s="590"/>
      <c r="T328" s="590"/>
      <c r="U328" s="591"/>
    </row>
    <row r="329" spans="1:21" ht="15.75">
      <c r="A329" s="194" t="s">
        <v>59</v>
      </c>
      <c r="B329" s="467"/>
      <c r="C329" s="590"/>
      <c r="D329" s="590"/>
      <c r="E329" s="590"/>
      <c r="F329" s="590"/>
      <c r="G329" s="590"/>
      <c r="H329" s="468"/>
      <c r="J329" s="194"/>
      <c r="K329" s="273"/>
      <c r="L329" s="594" t="s">
        <v>331</v>
      </c>
      <c r="M329" s="595"/>
      <c r="N329" s="595"/>
      <c r="O329" s="596"/>
      <c r="P329" s="590"/>
      <c r="Q329" s="590"/>
      <c r="R329" s="590"/>
      <c r="S329" s="590"/>
      <c r="T329" s="590"/>
      <c r="U329" s="591"/>
    </row>
    <row r="330" spans="1:21" ht="15">
      <c r="A330" s="194" t="s">
        <v>61</v>
      </c>
      <c r="B330" s="467"/>
      <c r="C330" s="590"/>
      <c r="D330" s="590"/>
      <c r="E330" s="590"/>
      <c r="F330" s="590"/>
      <c r="G330" s="590"/>
      <c r="H330" s="468"/>
      <c r="J330" s="194"/>
      <c r="K330" s="273"/>
      <c r="L330" s="590"/>
      <c r="M330" s="590"/>
      <c r="N330" s="590"/>
      <c r="O330" s="590"/>
      <c r="P330" s="590"/>
      <c r="Q330" s="590"/>
      <c r="R330" s="590"/>
      <c r="S330" s="590"/>
      <c r="T330" s="590"/>
      <c r="U330" s="591"/>
    </row>
    <row r="331" spans="1:21" ht="15">
      <c r="A331" s="194" t="s">
        <v>62</v>
      </c>
      <c r="B331" s="467"/>
      <c r="C331" s="590"/>
      <c r="D331" s="590"/>
      <c r="E331" s="590"/>
      <c r="F331" s="590"/>
      <c r="G331" s="590"/>
      <c r="H331" s="468"/>
      <c r="J331" s="194"/>
      <c r="K331" s="273"/>
      <c r="L331" s="590"/>
      <c r="M331" s="590"/>
      <c r="N331" s="590"/>
      <c r="O331" s="590"/>
      <c r="P331" s="590"/>
      <c r="Q331" s="590"/>
      <c r="R331" s="590"/>
      <c r="S331" s="590"/>
      <c r="T331" s="590"/>
      <c r="U331" s="591"/>
    </row>
    <row r="332" spans="1:21" ht="15">
      <c r="A332" s="194" t="s">
        <v>63</v>
      </c>
      <c r="B332" s="467"/>
      <c r="C332" s="590"/>
      <c r="D332" s="590"/>
      <c r="E332" s="590"/>
      <c r="F332" s="590"/>
      <c r="G332" s="590"/>
      <c r="H332" s="468"/>
      <c r="J332" s="194"/>
      <c r="K332" s="273"/>
      <c r="L332" s="590"/>
      <c r="M332" s="590"/>
      <c r="N332" s="590"/>
      <c r="O332" s="590"/>
      <c r="P332" s="590"/>
      <c r="Q332" s="590"/>
      <c r="R332" s="590"/>
      <c r="S332" s="590"/>
      <c r="T332" s="590"/>
      <c r="U332" s="591"/>
    </row>
    <row r="333" spans="1:21" ht="15">
      <c r="A333" s="194" t="s">
        <v>64</v>
      </c>
      <c r="B333" s="467"/>
      <c r="C333" s="590"/>
      <c r="D333" s="590"/>
      <c r="E333" s="590"/>
      <c r="F333" s="590"/>
      <c r="G333" s="590"/>
      <c r="H333" s="468"/>
      <c r="J333" s="194"/>
      <c r="K333" s="273"/>
      <c r="L333" s="590"/>
      <c r="M333" s="590"/>
      <c r="N333" s="590"/>
      <c r="O333" s="590"/>
      <c r="P333" s="590"/>
      <c r="Q333" s="590"/>
      <c r="R333" s="590"/>
      <c r="S333" s="590"/>
      <c r="T333" s="590"/>
      <c r="U333" s="591"/>
    </row>
    <row r="334" spans="1:21" ht="15.75" thickBot="1">
      <c r="A334" s="195" t="s">
        <v>65</v>
      </c>
      <c r="B334" s="469"/>
      <c r="C334" s="592"/>
      <c r="D334" s="592"/>
      <c r="E334" s="592"/>
      <c r="F334" s="592"/>
      <c r="G334" s="592"/>
      <c r="H334" s="470"/>
      <c r="J334" s="195"/>
      <c r="K334" s="280"/>
      <c r="L334" s="592"/>
      <c r="M334" s="592"/>
      <c r="N334" s="592"/>
      <c r="O334" s="592"/>
      <c r="P334" s="592"/>
      <c r="Q334" s="592"/>
      <c r="R334" s="592"/>
      <c r="S334" s="592"/>
      <c r="T334" s="592"/>
      <c r="U334" s="593"/>
    </row>
    <row r="335" spans="6:21" ht="15">
      <c r="F335" s="76"/>
      <c r="O335" s="76"/>
      <c r="P335" s="76"/>
      <c r="Q335" s="76"/>
      <c r="R335" s="76"/>
      <c r="S335" s="76"/>
      <c r="T335" s="76"/>
      <c r="U335" s="258"/>
    </row>
    <row r="336" spans="1:21" ht="15">
      <c r="A336" s="462" t="s">
        <v>66</v>
      </c>
      <c r="B336" s="466"/>
      <c r="C336" s="547" t="s">
        <v>67</v>
      </c>
      <c r="D336" s="589"/>
      <c r="E336" s="589"/>
      <c r="F336" s="589"/>
      <c r="G336" s="589"/>
      <c r="H336" s="548"/>
      <c r="J336" s="547" t="s">
        <v>100</v>
      </c>
      <c r="K336" s="589"/>
      <c r="L336" s="589" t="s">
        <v>69</v>
      </c>
      <c r="M336" s="589"/>
      <c r="N336" s="589"/>
      <c r="O336" s="589"/>
      <c r="P336" s="589"/>
      <c r="Q336" s="548"/>
      <c r="U336" s="198"/>
    </row>
    <row r="337" spans="1:21" ht="15.75">
      <c r="A337" s="197"/>
      <c r="B337" s="259"/>
      <c r="C337" s="260"/>
      <c r="D337" s="261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U337" s="198"/>
    </row>
    <row r="338" spans="1:21" ht="15.75">
      <c r="A338" s="197"/>
      <c r="B338" s="259"/>
      <c r="C338" s="260"/>
      <c r="D338" s="261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U338" s="198"/>
    </row>
  </sheetData>
  <sheetProtection password="CAC7" sheet="1" selectLockedCells="1"/>
  <mergeCells count="546">
    <mergeCell ref="H90:H91"/>
    <mergeCell ref="A199:H199"/>
    <mergeCell ref="T124:U124"/>
    <mergeCell ref="K132:K133"/>
    <mergeCell ref="L132:L133"/>
    <mergeCell ref="E132:E133"/>
    <mergeCell ref="F132:F133"/>
    <mergeCell ref="H174:H175"/>
    <mergeCell ref="C124:D124"/>
    <mergeCell ref="E124:G124"/>
    <mergeCell ref="Q5:T5"/>
    <mergeCell ref="G5:H5"/>
    <mergeCell ref="G47:H47"/>
    <mergeCell ref="G89:H89"/>
    <mergeCell ref="G131:H131"/>
    <mergeCell ref="C123:D123"/>
    <mergeCell ref="E123:G123"/>
    <mergeCell ref="L123:O123"/>
    <mergeCell ref="P123:S123"/>
    <mergeCell ref="T123:U123"/>
    <mergeCell ref="L124:O124"/>
    <mergeCell ref="P124:S124"/>
    <mergeCell ref="C121:D121"/>
    <mergeCell ref="E121:G121"/>
    <mergeCell ref="L121:O121"/>
    <mergeCell ref="P121:S121"/>
    <mergeCell ref="T121:U121"/>
    <mergeCell ref="C122:D122"/>
    <mergeCell ref="E122:G122"/>
    <mergeCell ref="L122:O122"/>
    <mergeCell ref="P122:S122"/>
    <mergeCell ref="T122:U122"/>
    <mergeCell ref="N89:P89"/>
    <mergeCell ref="T48:U48"/>
    <mergeCell ref="P81:S81"/>
    <mergeCell ref="T81:U81"/>
    <mergeCell ref="Q47:S47"/>
    <mergeCell ref="T120:U120"/>
    <mergeCell ref="P116:S116"/>
    <mergeCell ref="T116:U116"/>
    <mergeCell ref="N90:N91"/>
    <mergeCell ref="N47:P47"/>
    <mergeCell ref="N5:P5"/>
    <mergeCell ref="E6:E7"/>
    <mergeCell ref="F6:F7"/>
    <mergeCell ref="G6:G7"/>
    <mergeCell ref="H6:H7"/>
    <mergeCell ref="I6:I7"/>
    <mergeCell ref="J6:J7"/>
    <mergeCell ref="K6:K7"/>
    <mergeCell ref="L6:L7"/>
    <mergeCell ref="O6:O7"/>
    <mergeCell ref="P6:P7"/>
    <mergeCell ref="R6:R7"/>
    <mergeCell ref="S6:S7"/>
    <mergeCell ref="T6:U6"/>
    <mergeCell ref="A31:H31"/>
    <mergeCell ref="J31:U31"/>
    <mergeCell ref="M6:M7"/>
    <mergeCell ref="N6:N7"/>
    <mergeCell ref="C32:D32"/>
    <mergeCell ref="E32:G32"/>
    <mergeCell ref="L32:O32"/>
    <mergeCell ref="P32:S32"/>
    <mergeCell ref="T32:U32"/>
    <mergeCell ref="C33:D33"/>
    <mergeCell ref="E33:G33"/>
    <mergeCell ref="L33:O33"/>
    <mergeCell ref="P33:S33"/>
    <mergeCell ref="T33:U33"/>
    <mergeCell ref="C34:D34"/>
    <mergeCell ref="E34:G34"/>
    <mergeCell ref="L34:O34"/>
    <mergeCell ref="P34:S34"/>
    <mergeCell ref="T34:U34"/>
    <mergeCell ref="C35:D35"/>
    <mergeCell ref="E35:G35"/>
    <mergeCell ref="L35:O35"/>
    <mergeCell ref="P35:S35"/>
    <mergeCell ref="T35:U35"/>
    <mergeCell ref="C36:D36"/>
    <mergeCell ref="E36:G36"/>
    <mergeCell ref="L36:O36"/>
    <mergeCell ref="P36:S36"/>
    <mergeCell ref="T36:U36"/>
    <mergeCell ref="C37:D37"/>
    <mergeCell ref="E37:G37"/>
    <mergeCell ref="L37:O37"/>
    <mergeCell ref="P37:S37"/>
    <mergeCell ref="T37:U37"/>
    <mergeCell ref="C38:D38"/>
    <mergeCell ref="E38:G38"/>
    <mergeCell ref="L38:O38"/>
    <mergeCell ref="P38:S38"/>
    <mergeCell ref="T38:U38"/>
    <mergeCell ref="C39:D39"/>
    <mergeCell ref="E39:G39"/>
    <mergeCell ref="L39:O39"/>
    <mergeCell ref="P39:S39"/>
    <mergeCell ref="T39:U39"/>
    <mergeCell ref="C40:D40"/>
    <mergeCell ref="E40:G40"/>
    <mergeCell ref="L40:O40"/>
    <mergeCell ref="P40:S40"/>
    <mergeCell ref="T40:U40"/>
    <mergeCell ref="C42:H42"/>
    <mergeCell ref="J42:K42"/>
    <mergeCell ref="L42:Q42"/>
    <mergeCell ref="E48:E49"/>
    <mergeCell ref="F48:F49"/>
    <mergeCell ref="G48:G49"/>
    <mergeCell ref="H48:H49"/>
    <mergeCell ref="I48:I49"/>
    <mergeCell ref="J48:J49"/>
    <mergeCell ref="T74:U74"/>
    <mergeCell ref="K48:K49"/>
    <mergeCell ref="L48:L49"/>
    <mergeCell ref="M48:M49"/>
    <mergeCell ref="P48:P49"/>
    <mergeCell ref="R48:R49"/>
    <mergeCell ref="S48:S49"/>
    <mergeCell ref="N48:N49"/>
    <mergeCell ref="O48:O49"/>
    <mergeCell ref="E76:G76"/>
    <mergeCell ref="L76:O76"/>
    <mergeCell ref="P76:S76"/>
    <mergeCell ref="T76:U76"/>
    <mergeCell ref="A73:H73"/>
    <mergeCell ref="J73:U73"/>
    <mergeCell ref="C74:D74"/>
    <mergeCell ref="E74:G74"/>
    <mergeCell ref="L74:O74"/>
    <mergeCell ref="P74:S74"/>
    <mergeCell ref="E78:G78"/>
    <mergeCell ref="L78:O78"/>
    <mergeCell ref="P78:S78"/>
    <mergeCell ref="T78:U78"/>
    <mergeCell ref="C75:D75"/>
    <mergeCell ref="E75:G75"/>
    <mergeCell ref="L75:O75"/>
    <mergeCell ref="P75:S75"/>
    <mergeCell ref="T75:U75"/>
    <mergeCell ref="C76:D76"/>
    <mergeCell ref="E80:G80"/>
    <mergeCell ref="L80:O80"/>
    <mergeCell ref="P80:S80"/>
    <mergeCell ref="T80:U80"/>
    <mergeCell ref="C77:D77"/>
    <mergeCell ref="E77:G77"/>
    <mergeCell ref="L77:O77"/>
    <mergeCell ref="P77:S77"/>
    <mergeCell ref="T77:U77"/>
    <mergeCell ref="C78:D78"/>
    <mergeCell ref="T82:U82"/>
    <mergeCell ref="I90:I91"/>
    <mergeCell ref="J90:J91"/>
    <mergeCell ref="M90:M91"/>
    <mergeCell ref="C79:D79"/>
    <mergeCell ref="E79:G79"/>
    <mergeCell ref="L79:O79"/>
    <mergeCell ref="P79:S79"/>
    <mergeCell ref="T79:U79"/>
    <mergeCell ref="C80:D80"/>
    <mergeCell ref="C81:D81"/>
    <mergeCell ref="E81:G81"/>
    <mergeCell ref="L81:O81"/>
    <mergeCell ref="K90:K91"/>
    <mergeCell ref="L90:L91"/>
    <mergeCell ref="S90:S91"/>
    <mergeCell ref="C82:D82"/>
    <mergeCell ref="E82:G82"/>
    <mergeCell ref="L82:O82"/>
    <mergeCell ref="P82:S82"/>
    <mergeCell ref="E118:G118"/>
    <mergeCell ref="L118:O118"/>
    <mergeCell ref="P118:S118"/>
    <mergeCell ref="C84:H84"/>
    <mergeCell ref="J84:K84"/>
    <mergeCell ref="L84:Q84"/>
    <mergeCell ref="E90:E91"/>
    <mergeCell ref="F90:F91"/>
    <mergeCell ref="G90:G91"/>
    <mergeCell ref="Q89:S89"/>
    <mergeCell ref="T118:U118"/>
    <mergeCell ref="T90:U90"/>
    <mergeCell ref="A115:H115"/>
    <mergeCell ref="J115:U115"/>
    <mergeCell ref="C116:D116"/>
    <mergeCell ref="E116:G116"/>
    <mergeCell ref="L116:O116"/>
    <mergeCell ref="O90:O91"/>
    <mergeCell ref="P90:P91"/>
    <mergeCell ref="R90:R91"/>
    <mergeCell ref="T119:U119"/>
    <mergeCell ref="C126:H126"/>
    <mergeCell ref="J126:K126"/>
    <mergeCell ref="L126:Q126"/>
    <mergeCell ref="C117:D117"/>
    <mergeCell ref="E117:G117"/>
    <mergeCell ref="L117:O117"/>
    <mergeCell ref="P117:S117"/>
    <mergeCell ref="T117:U117"/>
    <mergeCell ref="C118:D118"/>
    <mergeCell ref="C119:D119"/>
    <mergeCell ref="E119:G119"/>
    <mergeCell ref="L119:O119"/>
    <mergeCell ref="P119:S119"/>
    <mergeCell ref="C120:D120"/>
    <mergeCell ref="E120:G120"/>
    <mergeCell ref="L120:O120"/>
    <mergeCell ref="P120:S120"/>
    <mergeCell ref="N131:P131"/>
    <mergeCell ref="T132:U132"/>
    <mergeCell ref="A157:H157"/>
    <mergeCell ref="J157:U157"/>
    <mergeCell ref="Q131:S131"/>
    <mergeCell ref="G132:G133"/>
    <mergeCell ref="H132:H133"/>
    <mergeCell ref="I132:I133"/>
    <mergeCell ref="J132:J133"/>
    <mergeCell ref="O132:O133"/>
    <mergeCell ref="C158:D158"/>
    <mergeCell ref="E158:G158"/>
    <mergeCell ref="L158:O158"/>
    <mergeCell ref="P158:S158"/>
    <mergeCell ref="T158:U158"/>
    <mergeCell ref="M132:M133"/>
    <mergeCell ref="N132:N133"/>
    <mergeCell ref="R132:R133"/>
    <mergeCell ref="S132:S133"/>
    <mergeCell ref="P132:P133"/>
    <mergeCell ref="C159:D159"/>
    <mergeCell ref="E159:G159"/>
    <mergeCell ref="L159:O159"/>
    <mergeCell ref="P159:S159"/>
    <mergeCell ref="T159:U159"/>
    <mergeCell ref="C160:D160"/>
    <mergeCell ref="E160:G160"/>
    <mergeCell ref="L160:O160"/>
    <mergeCell ref="P160:S160"/>
    <mergeCell ref="T160:U160"/>
    <mergeCell ref="C161:D161"/>
    <mergeCell ref="E161:G161"/>
    <mergeCell ref="L161:O161"/>
    <mergeCell ref="P161:S161"/>
    <mergeCell ref="T161:U161"/>
    <mergeCell ref="C162:D162"/>
    <mergeCell ref="E162:G162"/>
    <mergeCell ref="L162:O162"/>
    <mergeCell ref="P162:S162"/>
    <mergeCell ref="T162:U162"/>
    <mergeCell ref="C163:D163"/>
    <mergeCell ref="E163:G163"/>
    <mergeCell ref="L163:O163"/>
    <mergeCell ref="P163:S163"/>
    <mergeCell ref="T163:U163"/>
    <mergeCell ref="C164:D164"/>
    <mergeCell ref="E164:G164"/>
    <mergeCell ref="L164:O164"/>
    <mergeCell ref="P164:S164"/>
    <mergeCell ref="T164:U164"/>
    <mergeCell ref="T165:U165"/>
    <mergeCell ref="C166:D166"/>
    <mergeCell ref="E166:G166"/>
    <mergeCell ref="L166:O166"/>
    <mergeCell ref="P166:S166"/>
    <mergeCell ref="T166:U166"/>
    <mergeCell ref="C165:D165"/>
    <mergeCell ref="E165:G165"/>
    <mergeCell ref="L165:O165"/>
    <mergeCell ref="P165:S165"/>
    <mergeCell ref="C168:H168"/>
    <mergeCell ref="J168:K168"/>
    <mergeCell ref="L168:Q168"/>
    <mergeCell ref="N173:P173"/>
    <mergeCell ref="E174:E175"/>
    <mergeCell ref="F174:F175"/>
    <mergeCell ref="G174:G175"/>
    <mergeCell ref="M174:M175"/>
    <mergeCell ref="P174:P175"/>
    <mergeCell ref="G173:H173"/>
    <mergeCell ref="R174:R175"/>
    <mergeCell ref="S174:S175"/>
    <mergeCell ref="T174:U174"/>
    <mergeCell ref="N174:N175"/>
    <mergeCell ref="O174:O175"/>
    <mergeCell ref="I174:I175"/>
    <mergeCell ref="J174:J175"/>
    <mergeCell ref="K174:K175"/>
    <mergeCell ref="L174:L175"/>
    <mergeCell ref="C200:D200"/>
    <mergeCell ref="E200:G200"/>
    <mergeCell ref="L200:O200"/>
    <mergeCell ref="P200:S200"/>
    <mergeCell ref="T200:U200"/>
    <mergeCell ref="J199:U199"/>
    <mergeCell ref="C201:D201"/>
    <mergeCell ref="E201:G201"/>
    <mergeCell ref="L201:O201"/>
    <mergeCell ref="P201:S201"/>
    <mergeCell ref="T201:U201"/>
    <mergeCell ref="C202:D202"/>
    <mergeCell ref="E202:G202"/>
    <mergeCell ref="L202:O202"/>
    <mergeCell ref="P202:S202"/>
    <mergeCell ref="T202:U202"/>
    <mergeCell ref="C203:D203"/>
    <mergeCell ref="E203:G203"/>
    <mergeCell ref="L203:O203"/>
    <mergeCell ref="P203:S203"/>
    <mergeCell ref="T203:U203"/>
    <mergeCell ref="C204:D204"/>
    <mergeCell ref="E204:G204"/>
    <mergeCell ref="L204:O204"/>
    <mergeCell ref="P204:S204"/>
    <mergeCell ref="T204:U204"/>
    <mergeCell ref="C205:D205"/>
    <mergeCell ref="E205:G205"/>
    <mergeCell ref="L205:O205"/>
    <mergeCell ref="P205:S205"/>
    <mergeCell ref="T205:U205"/>
    <mergeCell ref="C206:D206"/>
    <mergeCell ref="E206:G206"/>
    <mergeCell ref="L206:O206"/>
    <mergeCell ref="P206:S206"/>
    <mergeCell ref="T206:U206"/>
    <mergeCell ref="C207:D207"/>
    <mergeCell ref="E207:G207"/>
    <mergeCell ref="L207:O207"/>
    <mergeCell ref="P207:S207"/>
    <mergeCell ref="T207:U207"/>
    <mergeCell ref="T208:U208"/>
    <mergeCell ref="C208:D208"/>
    <mergeCell ref="E208:G208"/>
    <mergeCell ref="L208:O208"/>
    <mergeCell ref="P208:S208"/>
    <mergeCell ref="C210:H210"/>
    <mergeCell ref="J210:K210"/>
    <mergeCell ref="L210:Q210"/>
    <mergeCell ref="S216:S217"/>
    <mergeCell ref="M216:M217"/>
    <mergeCell ref="N216:N217"/>
    <mergeCell ref="E216:E217"/>
    <mergeCell ref="F216:F217"/>
    <mergeCell ref="G216:G217"/>
    <mergeCell ref="K216:K217"/>
    <mergeCell ref="N215:P215"/>
    <mergeCell ref="T216:U216"/>
    <mergeCell ref="A241:H241"/>
    <mergeCell ref="J241:U241"/>
    <mergeCell ref="O216:O217"/>
    <mergeCell ref="P216:P217"/>
    <mergeCell ref="R216:R217"/>
    <mergeCell ref="H216:H217"/>
    <mergeCell ref="I216:I217"/>
    <mergeCell ref="G215:H215"/>
    <mergeCell ref="J216:J217"/>
    <mergeCell ref="C242:D242"/>
    <mergeCell ref="E242:G242"/>
    <mergeCell ref="L242:O242"/>
    <mergeCell ref="P242:S242"/>
    <mergeCell ref="L216:L217"/>
    <mergeCell ref="T242:U242"/>
    <mergeCell ref="C243:D243"/>
    <mergeCell ref="E243:G243"/>
    <mergeCell ref="L243:O243"/>
    <mergeCell ref="P243:S243"/>
    <mergeCell ref="T243:U243"/>
    <mergeCell ref="C244:D244"/>
    <mergeCell ref="E244:G244"/>
    <mergeCell ref="L244:O244"/>
    <mergeCell ref="P244:S244"/>
    <mergeCell ref="T244:U244"/>
    <mergeCell ref="C245:D245"/>
    <mergeCell ref="E245:G245"/>
    <mergeCell ref="L245:O245"/>
    <mergeCell ref="P245:S245"/>
    <mergeCell ref="T245:U245"/>
    <mergeCell ref="C246:D246"/>
    <mergeCell ref="E246:G246"/>
    <mergeCell ref="L246:O246"/>
    <mergeCell ref="P246:S246"/>
    <mergeCell ref="T246:U246"/>
    <mergeCell ref="C247:D247"/>
    <mergeCell ref="E247:G247"/>
    <mergeCell ref="L247:O247"/>
    <mergeCell ref="P247:S247"/>
    <mergeCell ref="T247:U247"/>
    <mergeCell ref="C248:D248"/>
    <mergeCell ref="E248:G248"/>
    <mergeCell ref="L248:O248"/>
    <mergeCell ref="P248:S248"/>
    <mergeCell ref="T248:U248"/>
    <mergeCell ref="T249:U249"/>
    <mergeCell ref="C250:D250"/>
    <mergeCell ref="E250:G250"/>
    <mergeCell ref="L250:O250"/>
    <mergeCell ref="P250:S250"/>
    <mergeCell ref="T250:U250"/>
    <mergeCell ref="C249:D249"/>
    <mergeCell ref="E249:G249"/>
    <mergeCell ref="L249:O249"/>
    <mergeCell ref="P249:S249"/>
    <mergeCell ref="O258:O259"/>
    <mergeCell ref="C252:H252"/>
    <mergeCell ref="J252:K252"/>
    <mergeCell ref="N257:P257"/>
    <mergeCell ref="E258:E259"/>
    <mergeCell ref="F258:F259"/>
    <mergeCell ref="G258:G259"/>
    <mergeCell ref="P258:P259"/>
    <mergeCell ref="G257:H257"/>
    <mergeCell ref="H258:H259"/>
    <mergeCell ref="I258:I259"/>
    <mergeCell ref="T285:U285"/>
    <mergeCell ref="S258:S259"/>
    <mergeCell ref="T258:U258"/>
    <mergeCell ref="A283:H283"/>
    <mergeCell ref="J283:U283"/>
    <mergeCell ref="J258:J259"/>
    <mergeCell ref="K258:K259"/>
    <mergeCell ref="N258:N259"/>
    <mergeCell ref="M258:M259"/>
    <mergeCell ref="T287:U287"/>
    <mergeCell ref="C284:D284"/>
    <mergeCell ref="E284:G284"/>
    <mergeCell ref="L284:O284"/>
    <mergeCell ref="P284:S284"/>
    <mergeCell ref="T284:U284"/>
    <mergeCell ref="C285:D285"/>
    <mergeCell ref="E285:G285"/>
    <mergeCell ref="R258:R259"/>
    <mergeCell ref="T289:U289"/>
    <mergeCell ref="C286:D286"/>
    <mergeCell ref="E286:G286"/>
    <mergeCell ref="L286:O286"/>
    <mergeCell ref="P286:S286"/>
    <mergeCell ref="T286:U286"/>
    <mergeCell ref="C287:D287"/>
    <mergeCell ref="E287:G287"/>
    <mergeCell ref="C288:D288"/>
    <mergeCell ref="T291:U291"/>
    <mergeCell ref="C292:D292"/>
    <mergeCell ref="L291:O291"/>
    <mergeCell ref="P291:S291"/>
    <mergeCell ref="T292:U292"/>
    <mergeCell ref="E288:G288"/>
    <mergeCell ref="L288:O288"/>
    <mergeCell ref="P288:S288"/>
    <mergeCell ref="T288:U288"/>
    <mergeCell ref="C289:D289"/>
    <mergeCell ref="T290:U290"/>
    <mergeCell ref="C291:D291"/>
    <mergeCell ref="A1:O1"/>
    <mergeCell ref="A2:O2"/>
    <mergeCell ref="L289:O289"/>
    <mergeCell ref="P289:S289"/>
    <mergeCell ref="L287:O287"/>
    <mergeCell ref="C290:D290"/>
    <mergeCell ref="E290:G290"/>
    <mergeCell ref="L290:O290"/>
    <mergeCell ref="E291:G291"/>
    <mergeCell ref="Q173:S173"/>
    <mergeCell ref="Q215:S215"/>
    <mergeCell ref="Q257:S257"/>
    <mergeCell ref="C294:H294"/>
    <mergeCell ref="J294:K294"/>
    <mergeCell ref="L294:Q294"/>
    <mergeCell ref="P290:S290"/>
    <mergeCell ref="E289:G289"/>
    <mergeCell ref="L258:L259"/>
    <mergeCell ref="G299:H299"/>
    <mergeCell ref="N299:P299"/>
    <mergeCell ref="Q299:S299"/>
    <mergeCell ref="L252:Q252"/>
    <mergeCell ref="E292:G292"/>
    <mergeCell ref="L292:O292"/>
    <mergeCell ref="P292:S292"/>
    <mergeCell ref="P287:S287"/>
    <mergeCell ref="L285:O285"/>
    <mergeCell ref="P285:S285"/>
    <mergeCell ref="E300:E301"/>
    <mergeCell ref="F300:F301"/>
    <mergeCell ref="G300:G301"/>
    <mergeCell ref="H300:H301"/>
    <mergeCell ref="I300:I301"/>
    <mergeCell ref="J300:J301"/>
    <mergeCell ref="K300:K301"/>
    <mergeCell ref="L300:L301"/>
    <mergeCell ref="M300:M301"/>
    <mergeCell ref="N300:N301"/>
    <mergeCell ref="O300:O301"/>
    <mergeCell ref="P300:P301"/>
    <mergeCell ref="R300:R301"/>
    <mergeCell ref="S300:S301"/>
    <mergeCell ref="T300:U300"/>
    <mergeCell ref="A325:H325"/>
    <mergeCell ref="J325:U325"/>
    <mergeCell ref="C326:D326"/>
    <mergeCell ref="E326:G326"/>
    <mergeCell ref="L326:O326"/>
    <mergeCell ref="P326:S326"/>
    <mergeCell ref="T326:U326"/>
    <mergeCell ref="C327:D327"/>
    <mergeCell ref="E327:G327"/>
    <mergeCell ref="L327:O327"/>
    <mergeCell ref="P327:S327"/>
    <mergeCell ref="T327:U327"/>
    <mergeCell ref="C328:D328"/>
    <mergeCell ref="E328:G328"/>
    <mergeCell ref="L328:O328"/>
    <mergeCell ref="P328:S328"/>
    <mergeCell ref="T328:U328"/>
    <mergeCell ref="C329:D329"/>
    <mergeCell ref="E329:G329"/>
    <mergeCell ref="L329:O329"/>
    <mergeCell ref="P329:S329"/>
    <mergeCell ref="T329:U329"/>
    <mergeCell ref="C330:D330"/>
    <mergeCell ref="E330:G330"/>
    <mergeCell ref="L330:O330"/>
    <mergeCell ref="P330:S330"/>
    <mergeCell ref="T330:U330"/>
    <mergeCell ref="C331:D331"/>
    <mergeCell ref="E331:G331"/>
    <mergeCell ref="L331:O331"/>
    <mergeCell ref="P331:S331"/>
    <mergeCell ref="T331:U331"/>
    <mergeCell ref="C332:D332"/>
    <mergeCell ref="E332:G332"/>
    <mergeCell ref="L332:O332"/>
    <mergeCell ref="P332:S332"/>
    <mergeCell ref="T332:U332"/>
    <mergeCell ref="T333:U333"/>
    <mergeCell ref="C334:D334"/>
    <mergeCell ref="E334:G334"/>
    <mergeCell ref="L334:O334"/>
    <mergeCell ref="P334:S334"/>
    <mergeCell ref="T334:U334"/>
    <mergeCell ref="C336:H336"/>
    <mergeCell ref="J336:K336"/>
    <mergeCell ref="L336:Q336"/>
    <mergeCell ref="C333:D333"/>
    <mergeCell ref="E333:G333"/>
    <mergeCell ref="L333:O333"/>
    <mergeCell ref="P333:S333"/>
  </mergeCells>
  <printOptions horizontalCentered="1" verticalCentered="1"/>
  <pageMargins left="0.3937007874015748" right="0.3937007874015748" top="0.5511811023622047" bottom="0.5511811023622047" header="0" footer="0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7"/>
  <sheetViews>
    <sheetView zoomScalePageLayoutView="0" workbookViewId="0" topLeftCell="A16">
      <selection activeCell="I69" sqref="I69"/>
    </sheetView>
  </sheetViews>
  <sheetFormatPr defaultColWidth="9.140625" defaultRowHeight="15"/>
  <cols>
    <col min="1" max="1" width="8.28125" style="363" customWidth="1"/>
    <col min="2" max="2" width="10.00390625" style="363" customWidth="1"/>
    <col min="3" max="3" width="25.7109375" style="363" customWidth="1"/>
    <col min="4" max="4" width="10.7109375" style="363" customWidth="1"/>
    <col min="5" max="5" width="11.7109375" style="363" customWidth="1"/>
    <col min="6" max="6" width="30.421875" style="363" customWidth="1"/>
    <col min="7" max="7" width="8.00390625" style="363" customWidth="1"/>
    <col min="8" max="8" width="11.421875" style="363" customWidth="1"/>
  </cols>
  <sheetData>
    <row r="1" spans="1:18" ht="19.5" thickBot="1">
      <c r="A1" s="626" t="s">
        <v>344</v>
      </c>
      <c r="B1" s="626"/>
      <c r="C1" s="626"/>
      <c r="D1" s="626"/>
      <c r="E1" s="626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1:18" ht="15.75" thickBot="1">
      <c r="A2" s="132"/>
      <c r="B2" s="133" t="s">
        <v>101</v>
      </c>
      <c r="C2" s="133"/>
      <c r="D2" s="134"/>
      <c r="E2" s="133" t="s">
        <v>102</v>
      </c>
      <c r="F2" s="133"/>
      <c r="G2" s="629" t="s">
        <v>103</v>
      </c>
      <c r="H2" s="630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1:18" ht="15" customHeight="1" thickBot="1">
      <c r="A3" s="136">
        <v>11.15</v>
      </c>
      <c r="B3" s="137" t="s">
        <v>104</v>
      </c>
      <c r="C3" s="137" t="s">
        <v>105</v>
      </c>
      <c r="D3" s="138">
        <v>11.15</v>
      </c>
      <c r="E3" s="137" t="s">
        <v>75</v>
      </c>
      <c r="F3" s="137" t="s">
        <v>312</v>
      </c>
      <c r="G3" s="150" t="s">
        <v>106</v>
      </c>
      <c r="H3" s="156" t="str">
        <f>Teamsetup!$C$3</f>
        <v>-</v>
      </c>
      <c r="I3" s="147"/>
      <c r="J3" s="147"/>
      <c r="K3" s="631" t="s">
        <v>186</v>
      </c>
      <c r="L3" s="632"/>
      <c r="M3" s="632"/>
      <c r="N3" s="632"/>
      <c r="O3" s="632"/>
      <c r="P3" s="633"/>
      <c r="Q3" s="147"/>
      <c r="R3" s="147"/>
    </row>
    <row r="4" spans="1:18" ht="15" customHeight="1" thickBot="1">
      <c r="A4" s="148" t="s">
        <v>20</v>
      </c>
      <c r="B4" s="138" t="s">
        <v>20</v>
      </c>
      <c r="C4" s="137" t="s">
        <v>107</v>
      </c>
      <c r="D4" s="138">
        <v>11.15</v>
      </c>
      <c r="E4" s="137" t="s">
        <v>18</v>
      </c>
      <c r="F4" s="137" t="s">
        <v>25</v>
      </c>
      <c r="G4" s="150" t="s">
        <v>108</v>
      </c>
      <c r="H4" s="156" t="str">
        <f>Teamsetup!$C$4</f>
        <v>-</v>
      </c>
      <c r="I4" s="147"/>
      <c r="J4" s="147"/>
      <c r="K4" s="147"/>
      <c r="L4" s="147"/>
      <c r="M4" s="147"/>
      <c r="N4" s="147"/>
      <c r="O4" s="147"/>
      <c r="P4" s="147"/>
      <c r="Q4" s="147"/>
      <c r="R4" s="147"/>
    </row>
    <row r="5" spans="1:18" ht="15" customHeight="1" thickBot="1">
      <c r="A5" s="148" t="s">
        <v>20</v>
      </c>
      <c r="B5" s="138" t="s">
        <v>20</v>
      </c>
      <c r="C5" s="137" t="s">
        <v>109</v>
      </c>
      <c r="D5" s="138">
        <v>11.15</v>
      </c>
      <c r="E5" s="137" t="s">
        <v>85</v>
      </c>
      <c r="F5" s="137" t="s">
        <v>97</v>
      </c>
      <c r="G5" s="150" t="s">
        <v>110</v>
      </c>
      <c r="H5" s="156" t="str">
        <f>Teamsetup!$C$7</f>
        <v>-</v>
      </c>
      <c r="I5" s="147"/>
      <c r="J5" s="147"/>
      <c r="K5" s="634" t="s">
        <v>187</v>
      </c>
      <c r="L5" s="635"/>
      <c r="M5" s="635"/>
      <c r="N5" s="635"/>
      <c r="O5" s="635"/>
      <c r="P5" s="636"/>
      <c r="Q5" s="147"/>
      <c r="R5" s="147"/>
    </row>
    <row r="6" spans="1:18" ht="15" customHeight="1" thickBot="1">
      <c r="A6" s="148" t="s">
        <v>20</v>
      </c>
      <c r="B6" s="138" t="s">
        <v>20</v>
      </c>
      <c r="C6" s="137" t="s">
        <v>307</v>
      </c>
      <c r="D6" s="138">
        <v>11.15</v>
      </c>
      <c r="E6" s="137" t="s">
        <v>31</v>
      </c>
      <c r="F6" s="137" t="s">
        <v>37</v>
      </c>
      <c r="G6" s="150" t="s">
        <v>111</v>
      </c>
      <c r="H6" s="156" t="str">
        <f>Teamsetup!$C$8</f>
        <v>-</v>
      </c>
      <c r="I6" s="147"/>
      <c r="J6" s="147"/>
      <c r="K6" s="147"/>
      <c r="L6" s="147"/>
      <c r="M6" s="147"/>
      <c r="N6" s="147"/>
      <c r="O6" s="147"/>
      <c r="P6" s="147"/>
      <c r="Q6" s="147"/>
      <c r="R6" s="147"/>
    </row>
    <row r="7" spans="1:18" ht="15" customHeight="1" thickBot="1">
      <c r="A7" s="148" t="s">
        <v>20</v>
      </c>
      <c r="B7" s="138" t="s">
        <v>20</v>
      </c>
      <c r="C7" s="137" t="s">
        <v>112</v>
      </c>
      <c r="D7" s="138">
        <v>11.15</v>
      </c>
      <c r="E7" s="137" t="s">
        <v>30</v>
      </c>
      <c r="F7" s="137" t="s">
        <v>311</v>
      </c>
      <c r="G7" s="150" t="s">
        <v>113</v>
      </c>
      <c r="H7" s="156" t="str">
        <f>Teamsetup!$C$5</f>
        <v>-</v>
      </c>
      <c r="I7" s="147"/>
      <c r="J7" s="147"/>
      <c r="K7" s="634" t="s">
        <v>188</v>
      </c>
      <c r="L7" s="635"/>
      <c r="M7" s="635"/>
      <c r="N7" s="635"/>
      <c r="O7" s="635"/>
      <c r="P7" s="635"/>
      <c r="Q7" s="636"/>
      <c r="R7" s="147"/>
    </row>
    <row r="8" spans="1:18" ht="15" customHeight="1">
      <c r="A8" s="148" t="s">
        <v>20</v>
      </c>
      <c r="B8" s="138" t="s">
        <v>20</v>
      </c>
      <c r="C8" s="137" t="s">
        <v>329</v>
      </c>
      <c r="D8" s="138" t="s">
        <v>20</v>
      </c>
      <c r="E8" s="137" t="s">
        <v>20</v>
      </c>
      <c r="F8" s="137" t="s">
        <v>20</v>
      </c>
      <c r="G8" s="150" t="s">
        <v>20</v>
      </c>
      <c r="H8" s="153"/>
      <c r="I8" s="147"/>
      <c r="J8" s="147"/>
      <c r="K8" s="147"/>
      <c r="L8" s="147"/>
      <c r="M8" s="147"/>
      <c r="N8" s="147"/>
      <c r="O8" s="147"/>
      <c r="P8" s="147"/>
      <c r="Q8" s="147"/>
      <c r="R8" s="147"/>
    </row>
    <row r="9" spans="1:18" ht="15" customHeight="1">
      <c r="A9" s="148" t="s">
        <v>20</v>
      </c>
      <c r="B9" s="138" t="s">
        <v>20</v>
      </c>
      <c r="C9" s="137" t="s">
        <v>309</v>
      </c>
      <c r="D9" s="138">
        <v>11.5</v>
      </c>
      <c r="E9" s="137" t="s">
        <v>18</v>
      </c>
      <c r="F9" s="137" t="s">
        <v>27</v>
      </c>
      <c r="G9" s="150" t="s">
        <v>116</v>
      </c>
      <c r="H9" s="153" t="str">
        <f>Teamsetup!$C$4</f>
        <v>-</v>
      </c>
      <c r="I9" s="147"/>
      <c r="J9" s="147"/>
      <c r="K9" s="147"/>
      <c r="L9" s="147"/>
      <c r="M9" s="147"/>
      <c r="N9" s="147"/>
      <c r="O9" s="147"/>
      <c r="P9" s="147"/>
      <c r="Q9" s="147"/>
      <c r="R9" s="147"/>
    </row>
    <row r="10" spans="1:18" ht="15" customHeight="1">
      <c r="A10" s="148" t="s">
        <v>20</v>
      </c>
      <c r="B10" s="138" t="s">
        <v>20</v>
      </c>
      <c r="C10" s="137" t="s">
        <v>308</v>
      </c>
      <c r="D10" s="138">
        <v>11.5</v>
      </c>
      <c r="E10" s="137" t="s">
        <v>31</v>
      </c>
      <c r="F10" s="137" t="s">
        <v>40</v>
      </c>
      <c r="G10" s="150" t="s">
        <v>111</v>
      </c>
      <c r="H10" s="153" t="str">
        <f>Teamsetup!$C$8</f>
        <v>-</v>
      </c>
      <c r="I10" s="147"/>
      <c r="J10" s="147"/>
      <c r="K10" s="147"/>
      <c r="L10" s="147"/>
      <c r="M10" s="147"/>
      <c r="N10" s="147"/>
      <c r="O10" s="147"/>
      <c r="P10" s="147"/>
      <c r="Q10" s="147"/>
      <c r="R10" s="147"/>
    </row>
    <row r="11" spans="1:18" ht="15" customHeight="1">
      <c r="A11" s="148">
        <v>12.15</v>
      </c>
      <c r="B11" s="137" t="s">
        <v>118</v>
      </c>
      <c r="C11" s="137" t="s">
        <v>119</v>
      </c>
      <c r="D11" s="138" t="s">
        <v>20</v>
      </c>
      <c r="E11" s="137" t="s">
        <v>20</v>
      </c>
      <c r="F11" s="137" t="s">
        <v>20</v>
      </c>
      <c r="G11" s="150" t="s">
        <v>20</v>
      </c>
      <c r="H11" s="153"/>
      <c r="I11" s="147"/>
      <c r="J11" s="147"/>
      <c r="K11" s="147"/>
      <c r="L11" s="147"/>
      <c r="M11" s="147"/>
      <c r="N11" s="147"/>
      <c r="O11" s="147"/>
      <c r="P11" s="147"/>
      <c r="Q11" s="147"/>
      <c r="R11" s="147"/>
    </row>
    <row r="12" spans="1:18" ht="15" customHeight="1">
      <c r="A12" s="148" t="s">
        <v>20</v>
      </c>
      <c r="B12" s="138" t="s">
        <v>20</v>
      </c>
      <c r="C12" s="137" t="s">
        <v>120</v>
      </c>
      <c r="D12" s="138">
        <v>12.05</v>
      </c>
      <c r="E12" s="137" t="s">
        <v>75</v>
      </c>
      <c r="F12" s="137" t="s">
        <v>313</v>
      </c>
      <c r="G12" s="150" t="s">
        <v>121</v>
      </c>
      <c r="H12" s="153" t="str">
        <f>Teamsetup!$C$3</f>
        <v>-</v>
      </c>
      <c r="I12" s="147"/>
      <c r="J12" s="147"/>
      <c r="K12" s="147"/>
      <c r="L12" s="147"/>
      <c r="M12" s="147"/>
      <c r="N12" s="147"/>
      <c r="O12" s="147"/>
      <c r="P12" s="147"/>
      <c r="Q12" s="147"/>
      <c r="R12" s="147"/>
    </row>
    <row r="13" spans="1:18" ht="15" customHeight="1">
      <c r="A13" s="148">
        <v>12.3</v>
      </c>
      <c r="B13" s="137" t="s">
        <v>122</v>
      </c>
      <c r="C13" s="137" t="s">
        <v>40</v>
      </c>
      <c r="D13" s="138" t="s">
        <v>20</v>
      </c>
      <c r="E13" s="323" t="s">
        <v>20</v>
      </c>
      <c r="F13" s="137" t="s">
        <v>20</v>
      </c>
      <c r="G13" s="150" t="s">
        <v>20</v>
      </c>
      <c r="H13" s="153"/>
      <c r="I13" s="147"/>
      <c r="J13" s="147"/>
      <c r="K13" s="147"/>
      <c r="L13" s="147"/>
      <c r="M13" s="147"/>
      <c r="N13" s="147"/>
      <c r="O13" s="147"/>
      <c r="P13" s="147"/>
      <c r="Q13" s="147"/>
      <c r="R13" s="147"/>
    </row>
    <row r="14" spans="1:18" ht="15" customHeight="1">
      <c r="A14" s="148" t="s">
        <v>20</v>
      </c>
      <c r="B14" s="138" t="s">
        <v>20</v>
      </c>
      <c r="C14" s="137" t="s">
        <v>39</v>
      </c>
      <c r="D14" s="138">
        <v>12.25</v>
      </c>
      <c r="E14" s="323" t="s">
        <v>18</v>
      </c>
      <c r="F14" s="137" t="s">
        <v>28</v>
      </c>
      <c r="G14" s="150" t="s">
        <v>123</v>
      </c>
      <c r="H14" s="156" t="str">
        <f>Teamsetup!$C$6</f>
        <v>-</v>
      </c>
      <c r="I14" s="147"/>
      <c r="J14" s="147"/>
      <c r="K14" s="147"/>
      <c r="L14" s="147"/>
      <c r="M14" s="147"/>
      <c r="N14" s="147"/>
      <c r="O14" s="147"/>
      <c r="P14" s="147"/>
      <c r="Q14" s="147"/>
      <c r="R14" s="147"/>
    </row>
    <row r="15" spans="1:8" s="360" customFormat="1" ht="15" customHeight="1">
      <c r="A15" s="148"/>
      <c r="B15" s="138"/>
      <c r="C15" s="137" t="s">
        <v>310</v>
      </c>
      <c r="D15" s="138">
        <v>12.25</v>
      </c>
      <c r="E15" s="323" t="s">
        <v>125</v>
      </c>
      <c r="F15" s="137" t="s">
        <v>44</v>
      </c>
      <c r="G15" s="150" t="s">
        <v>110</v>
      </c>
      <c r="H15" s="156" t="str">
        <f>Teamsetup!$C$7</f>
        <v>-</v>
      </c>
    </row>
    <row r="16" spans="1:18" ht="15" customHeight="1">
      <c r="A16" s="148" t="s">
        <v>20</v>
      </c>
      <c r="B16" s="138" t="s">
        <v>20</v>
      </c>
      <c r="C16" s="137" t="s">
        <v>124</v>
      </c>
      <c r="D16" s="138">
        <v>12.25</v>
      </c>
      <c r="E16" s="323" t="s">
        <v>85</v>
      </c>
      <c r="F16" s="137" t="s">
        <v>314</v>
      </c>
      <c r="G16" s="150" t="s">
        <v>111</v>
      </c>
      <c r="H16" s="153" t="str">
        <f>Teamsetup!$C$8</f>
        <v>-</v>
      </c>
      <c r="I16" s="147"/>
      <c r="J16" s="147"/>
      <c r="K16" s="147"/>
      <c r="L16" s="147"/>
      <c r="M16" s="147"/>
      <c r="N16" s="147"/>
      <c r="O16" s="147"/>
      <c r="P16" s="147"/>
      <c r="Q16" s="147"/>
      <c r="R16" s="147"/>
    </row>
    <row r="17" spans="1:18" ht="15" customHeight="1">
      <c r="A17" s="148" t="s">
        <v>20</v>
      </c>
      <c r="B17" s="138" t="s">
        <v>20</v>
      </c>
      <c r="C17" s="137" t="s">
        <v>37</v>
      </c>
      <c r="D17" s="138" t="s">
        <v>20</v>
      </c>
      <c r="E17" s="323" t="s">
        <v>20</v>
      </c>
      <c r="F17" s="137" t="s">
        <v>20</v>
      </c>
      <c r="G17" s="150" t="s">
        <v>20</v>
      </c>
      <c r="H17" s="153"/>
      <c r="I17" s="147"/>
      <c r="J17" s="147"/>
      <c r="K17" s="147"/>
      <c r="L17" s="147"/>
      <c r="M17" s="147"/>
      <c r="N17" s="147"/>
      <c r="O17" s="147"/>
      <c r="P17" s="147"/>
      <c r="Q17" s="147"/>
      <c r="R17" s="147"/>
    </row>
    <row r="18" spans="1:18" ht="15" customHeight="1">
      <c r="A18" s="148" t="s">
        <v>20</v>
      </c>
      <c r="B18" s="138" t="s">
        <v>20</v>
      </c>
      <c r="C18" s="137" t="s">
        <v>35</v>
      </c>
      <c r="D18" s="138">
        <v>12.25</v>
      </c>
      <c r="E18" s="323" t="s">
        <v>55</v>
      </c>
      <c r="F18" s="137" t="s">
        <v>70</v>
      </c>
      <c r="G18" s="150" t="s">
        <v>126</v>
      </c>
      <c r="H18" s="153" t="str">
        <f>Teamsetup!$C$5</f>
        <v>-</v>
      </c>
      <c r="I18" s="147"/>
      <c r="J18" s="147"/>
      <c r="K18" s="147"/>
      <c r="L18" s="147"/>
      <c r="M18" s="147"/>
      <c r="N18" s="147"/>
      <c r="O18" s="147"/>
      <c r="P18" s="147"/>
      <c r="Q18" s="147"/>
      <c r="R18" s="147"/>
    </row>
    <row r="19" spans="1:18" ht="15" customHeight="1">
      <c r="A19" s="148" t="s">
        <v>20</v>
      </c>
      <c r="B19" s="138" t="s">
        <v>20</v>
      </c>
      <c r="C19" s="137" t="s">
        <v>337</v>
      </c>
      <c r="D19" s="138" t="s">
        <v>20</v>
      </c>
      <c r="E19" s="323" t="s">
        <v>20</v>
      </c>
      <c r="F19" s="137" t="s">
        <v>20</v>
      </c>
      <c r="G19" s="150" t="s">
        <v>20</v>
      </c>
      <c r="H19" s="153"/>
      <c r="I19" s="147"/>
      <c r="J19" s="147"/>
      <c r="K19" s="147"/>
      <c r="L19" s="147"/>
      <c r="M19" s="147"/>
      <c r="N19" s="147"/>
      <c r="O19" s="147"/>
      <c r="P19" s="147"/>
      <c r="Q19" s="147"/>
      <c r="R19" s="147"/>
    </row>
    <row r="20" spans="1:18" ht="15" customHeight="1">
      <c r="A20" s="148" t="s">
        <v>20</v>
      </c>
      <c r="B20" s="138" t="s">
        <v>20</v>
      </c>
      <c r="C20" s="137" t="s">
        <v>44</v>
      </c>
      <c r="D20" s="138">
        <v>13</v>
      </c>
      <c r="E20" s="323" t="s">
        <v>31</v>
      </c>
      <c r="F20" s="137" t="s">
        <v>338</v>
      </c>
      <c r="G20" s="150" t="s">
        <v>110</v>
      </c>
      <c r="H20" s="153" t="str">
        <f>Teamsetup!$C$7</f>
        <v>-</v>
      </c>
      <c r="I20" s="147"/>
      <c r="J20" s="147"/>
      <c r="K20" s="147"/>
      <c r="L20" s="147"/>
      <c r="M20" s="147"/>
      <c r="N20" s="147"/>
      <c r="O20" s="147"/>
      <c r="P20" s="147"/>
      <c r="Q20" s="147"/>
      <c r="R20" s="147"/>
    </row>
    <row r="21" spans="1:18" ht="15" customHeight="1">
      <c r="A21" s="148" t="s">
        <v>20</v>
      </c>
      <c r="B21" s="138" t="s">
        <v>20</v>
      </c>
      <c r="C21" s="137" t="s">
        <v>20</v>
      </c>
      <c r="D21" s="138">
        <v>13</v>
      </c>
      <c r="E21" s="323" t="s">
        <v>18</v>
      </c>
      <c r="F21" s="137" t="s">
        <v>19</v>
      </c>
      <c r="G21" s="150" t="s">
        <v>123</v>
      </c>
      <c r="H21" s="153" t="str">
        <f>Teamsetup!$C$6</f>
        <v>-</v>
      </c>
      <c r="I21" s="147"/>
      <c r="J21" s="147"/>
      <c r="K21" s="147"/>
      <c r="L21" s="147"/>
      <c r="M21" s="147"/>
      <c r="N21" s="147"/>
      <c r="O21" s="147"/>
      <c r="P21" s="147"/>
      <c r="Q21" s="147"/>
      <c r="R21" s="147"/>
    </row>
    <row r="22" spans="1:18" ht="15" customHeight="1">
      <c r="A22" s="148">
        <v>13.25</v>
      </c>
      <c r="B22" s="137" t="s">
        <v>127</v>
      </c>
      <c r="C22" s="137" t="s">
        <v>40</v>
      </c>
      <c r="D22" s="138">
        <v>13</v>
      </c>
      <c r="E22" s="323" t="s">
        <v>43</v>
      </c>
      <c r="F22" s="137" t="s">
        <v>35</v>
      </c>
      <c r="G22" s="150" t="s">
        <v>108</v>
      </c>
      <c r="H22" s="153" t="str">
        <f>Teamsetup!$C$4</f>
        <v>-</v>
      </c>
      <c r="I22" s="147"/>
      <c r="J22" s="147"/>
      <c r="K22" s="147"/>
      <c r="L22" s="147"/>
      <c r="M22" s="147"/>
      <c r="N22" s="147"/>
      <c r="O22" s="147"/>
      <c r="P22" s="147"/>
      <c r="Q22" s="147"/>
      <c r="R22" s="147"/>
    </row>
    <row r="23" spans="1:18" ht="15" customHeight="1">
      <c r="A23" s="148" t="s">
        <v>20</v>
      </c>
      <c r="B23" s="138" t="s">
        <v>20</v>
      </c>
      <c r="C23" s="137" t="s">
        <v>39</v>
      </c>
      <c r="D23" s="138" t="s">
        <v>20</v>
      </c>
      <c r="E23" s="323" t="s">
        <v>20</v>
      </c>
      <c r="F23" s="137" t="s">
        <v>20</v>
      </c>
      <c r="G23" s="150" t="s">
        <v>20</v>
      </c>
      <c r="H23" s="153"/>
      <c r="I23" s="147"/>
      <c r="J23" s="147"/>
      <c r="K23" s="147"/>
      <c r="L23" s="147"/>
      <c r="M23" s="147"/>
      <c r="N23" s="147"/>
      <c r="O23" s="147"/>
      <c r="P23" s="147"/>
      <c r="Q23" s="147"/>
      <c r="R23" s="147"/>
    </row>
    <row r="24" spans="1:8" s="360" customFormat="1" ht="15" customHeight="1">
      <c r="A24" s="148"/>
      <c r="B24" s="138"/>
      <c r="C24" s="137" t="s">
        <v>173</v>
      </c>
      <c r="D24" s="138">
        <v>13.05</v>
      </c>
      <c r="E24" s="323" t="s">
        <v>128</v>
      </c>
      <c r="F24" s="137" t="s">
        <v>314</v>
      </c>
      <c r="G24" s="150" t="s">
        <v>126</v>
      </c>
      <c r="H24" s="153" t="str">
        <f>Teamsetup!$C$5</f>
        <v>-</v>
      </c>
    </row>
    <row r="25" spans="1:18" ht="15" customHeight="1">
      <c r="A25" s="148" t="s">
        <v>20</v>
      </c>
      <c r="B25" s="138" t="s">
        <v>20</v>
      </c>
      <c r="C25" s="137" t="s">
        <v>124</v>
      </c>
      <c r="D25" s="138" t="s">
        <v>20</v>
      </c>
      <c r="E25" s="323" t="s">
        <v>20</v>
      </c>
      <c r="F25" s="137" t="s">
        <v>20</v>
      </c>
      <c r="G25" s="150" t="s">
        <v>20</v>
      </c>
      <c r="H25" s="153"/>
      <c r="I25" s="147"/>
      <c r="J25" s="147"/>
      <c r="K25" s="147"/>
      <c r="L25" s="147"/>
      <c r="M25" s="147"/>
      <c r="N25" s="147"/>
      <c r="O25" s="147"/>
      <c r="P25" s="147"/>
      <c r="Q25" s="147"/>
      <c r="R25" s="147"/>
    </row>
    <row r="26" spans="1:18" ht="15" customHeight="1">
      <c r="A26" s="148" t="s">
        <v>20</v>
      </c>
      <c r="B26" s="138" t="s">
        <v>20</v>
      </c>
      <c r="C26" s="137" t="s">
        <v>37</v>
      </c>
      <c r="D26" s="138">
        <v>13.35</v>
      </c>
      <c r="E26" s="323" t="s">
        <v>31</v>
      </c>
      <c r="F26" s="137" t="s">
        <v>306</v>
      </c>
      <c r="G26" s="150" t="s">
        <v>123</v>
      </c>
      <c r="H26" s="153" t="str">
        <f>Teamsetup!$C6</f>
        <v>-</v>
      </c>
      <c r="I26" s="147"/>
      <c r="J26" s="147"/>
      <c r="K26" s="147"/>
      <c r="L26" s="147"/>
      <c r="M26" s="147"/>
      <c r="N26" s="147"/>
      <c r="O26" s="147"/>
      <c r="P26" s="147"/>
      <c r="Q26" s="147"/>
      <c r="R26" s="147"/>
    </row>
    <row r="27" spans="1:18" ht="15" customHeight="1">
      <c r="A27" s="148" t="s">
        <v>20</v>
      </c>
      <c r="B27" s="138" t="s">
        <v>20</v>
      </c>
      <c r="C27" s="137" t="s">
        <v>35</v>
      </c>
      <c r="D27" s="138">
        <v>13.35</v>
      </c>
      <c r="E27" s="323" t="s">
        <v>43</v>
      </c>
      <c r="F27" s="137" t="s">
        <v>338</v>
      </c>
      <c r="G27" s="150" t="s">
        <v>121</v>
      </c>
      <c r="H27" s="153" t="str">
        <f>Teamsetup!$C$3</f>
        <v>-</v>
      </c>
      <c r="I27" s="147"/>
      <c r="J27" s="147"/>
      <c r="K27" s="147"/>
      <c r="L27" s="147"/>
      <c r="M27" s="147"/>
      <c r="N27" s="147"/>
      <c r="O27" s="147"/>
      <c r="P27" s="147"/>
      <c r="Q27" s="147"/>
      <c r="R27" s="147"/>
    </row>
    <row r="28" spans="1:18" ht="15" customHeight="1">
      <c r="A28" s="148" t="s">
        <v>20</v>
      </c>
      <c r="B28" s="138" t="s">
        <v>20</v>
      </c>
      <c r="C28" s="137" t="s">
        <v>33</v>
      </c>
      <c r="D28" s="138">
        <v>13.35</v>
      </c>
      <c r="E28" s="323" t="s">
        <v>131</v>
      </c>
      <c r="F28" s="137" t="s">
        <v>266</v>
      </c>
      <c r="G28" s="150" t="s">
        <v>111</v>
      </c>
      <c r="H28" s="153" t="str">
        <f>Teamsetup!$C$8</f>
        <v>-</v>
      </c>
      <c r="I28" s="147"/>
      <c r="J28" s="147"/>
      <c r="K28" s="147"/>
      <c r="L28" s="147"/>
      <c r="M28" s="147"/>
      <c r="N28" s="147"/>
      <c r="O28" s="147"/>
      <c r="P28" s="147"/>
      <c r="Q28" s="147"/>
      <c r="R28" s="147"/>
    </row>
    <row r="29" spans="1:18" ht="15" customHeight="1">
      <c r="A29" s="148" t="s">
        <v>20</v>
      </c>
      <c r="B29" s="138" t="s">
        <v>20</v>
      </c>
      <c r="C29" s="137" t="s">
        <v>44</v>
      </c>
      <c r="D29" s="138">
        <v>13.35</v>
      </c>
      <c r="E29" s="323" t="s">
        <v>85</v>
      </c>
      <c r="F29" s="137" t="s">
        <v>93</v>
      </c>
      <c r="G29" s="150" t="s">
        <v>110</v>
      </c>
      <c r="H29" s="153" t="str">
        <f>Teamsetup!$C$7</f>
        <v>-</v>
      </c>
      <c r="I29" s="147"/>
      <c r="J29" s="147"/>
      <c r="K29" s="147"/>
      <c r="L29" s="147"/>
      <c r="M29" s="147"/>
      <c r="N29" s="147"/>
      <c r="O29" s="147"/>
      <c r="P29" s="147"/>
      <c r="Q29" s="147"/>
      <c r="R29" s="147"/>
    </row>
    <row r="30" spans="1:18" ht="15" customHeight="1">
      <c r="A30" s="136">
        <v>14.15</v>
      </c>
      <c r="B30" s="137" t="s">
        <v>129</v>
      </c>
      <c r="C30" s="137" t="s">
        <v>130</v>
      </c>
      <c r="D30" s="138" t="s">
        <v>20</v>
      </c>
      <c r="E30" s="323" t="s">
        <v>20</v>
      </c>
      <c r="F30" s="137" t="s">
        <v>20</v>
      </c>
      <c r="G30" s="150" t="s">
        <v>20</v>
      </c>
      <c r="H30" s="153"/>
      <c r="I30" s="147"/>
      <c r="J30" s="147"/>
      <c r="K30" s="147"/>
      <c r="L30" s="147"/>
      <c r="M30" s="147"/>
      <c r="N30" s="147"/>
      <c r="O30" s="147"/>
      <c r="P30" s="147"/>
      <c r="Q30" s="147"/>
      <c r="R30" s="147"/>
    </row>
    <row r="31" spans="1:18" ht="15" customHeight="1">
      <c r="A31" s="148" t="s">
        <v>20</v>
      </c>
      <c r="B31" s="138" t="s">
        <v>20</v>
      </c>
      <c r="C31" s="137" t="s">
        <v>132</v>
      </c>
      <c r="D31" s="138">
        <v>14.1</v>
      </c>
      <c r="E31" s="323" t="s">
        <v>55</v>
      </c>
      <c r="F31" s="137" t="s">
        <v>35</v>
      </c>
      <c r="G31" s="150" t="s">
        <v>116</v>
      </c>
      <c r="H31" s="153" t="str">
        <f>Teamsetup!$C$4</f>
        <v>-</v>
      </c>
      <c r="I31" s="147"/>
      <c r="J31" s="147"/>
      <c r="K31" s="147"/>
      <c r="L31" s="147"/>
      <c r="M31" s="147"/>
      <c r="N31" s="147"/>
      <c r="O31" s="147"/>
      <c r="P31" s="147"/>
      <c r="Q31" s="147"/>
      <c r="R31" s="147"/>
    </row>
    <row r="32" spans="1:18" ht="15" customHeight="1">
      <c r="A32" s="136">
        <v>14.3</v>
      </c>
      <c r="B32" s="137" t="s">
        <v>133</v>
      </c>
      <c r="C32" s="137" t="s">
        <v>124</v>
      </c>
      <c r="D32" s="138">
        <v>14.1</v>
      </c>
      <c r="E32" s="323" t="s">
        <v>43</v>
      </c>
      <c r="F32" s="137" t="s">
        <v>44</v>
      </c>
      <c r="G32" s="150" t="s">
        <v>106</v>
      </c>
      <c r="H32" s="153" t="str">
        <f>Teamsetup!$C$3</f>
        <v>-</v>
      </c>
      <c r="I32" s="147"/>
      <c r="J32" s="147"/>
      <c r="K32" s="147"/>
      <c r="L32" s="147"/>
      <c r="M32" s="147"/>
      <c r="N32" s="147"/>
      <c r="O32" s="147"/>
      <c r="P32" s="147"/>
      <c r="Q32" s="147"/>
      <c r="R32" s="147"/>
    </row>
    <row r="33" spans="1:18" ht="15" customHeight="1">
      <c r="A33" s="148" t="s">
        <v>20</v>
      </c>
      <c r="B33" s="138" t="s">
        <v>20</v>
      </c>
      <c r="C33" s="137" t="s">
        <v>337</v>
      </c>
      <c r="D33" s="138">
        <v>14.15</v>
      </c>
      <c r="E33" s="323" t="s">
        <v>31</v>
      </c>
      <c r="F33" s="137" t="s">
        <v>38</v>
      </c>
      <c r="G33" s="150" t="s">
        <v>126</v>
      </c>
      <c r="H33" s="153" t="str">
        <f>Teamsetup!$C$5</f>
        <v>-</v>
      </c>
      <c r="I33" s="147"/>
      <c r="J33" s="147"/>
      <c r="K33" s="147"/>
      <c r="L33" s="147"/>
      <c r="M33" s="147"/>
      <c r="N33" s="147"/>
      <c r="O33" s="147"/>
      <c r="P33" s="147"/>
      <c r="Q33" s="147"/>
      <c r="R33" s="147"/>
    </row>
    <row r="34" spans="1:18" ht="15" customHeight="1">
      <c r="A34" s="148" t="s">
        <v>20</v>
      </c>
      <c r="B34" s="138" t="s">
        <v>20</v>
      </c>
      <c r="C34" s="137" t="s">
        <v>44</v>
      </c>
      <c r="D34" s="138" t="s">
        <v>20</v>
      </c>
      <c r="E34" s="323" t="s">
        <v>20</v>
      </c>
      <c r="F34" s="137" t="s">
        <v>20</v>
      </c>
      <c r="G34" s="150" t="s">
        <v>20</v>
      </c>
      <c r="H34" s="153"/>
      <c r="I34" s="147"/>
      <c r="J34" s="147"/>
      <c r="K34" s="147"/>
      <c r="L34" s="147"/>
      <c r="M34" s="147"/>
      <c r="N34" s="147"/>
      <c r="O34" s="147"/>
      <c r="P34" s="147"/>
      <c r="Q34" s="147"/>
      <c r="R34" s="147"/>
    </row>
    <row r="35" spans="1:18" ht="15" customHeight="1">
      <c r="A35" s="136">
        <v>14.5</v>
      </c>
      <c r="B35" s="137" t="s">
        <v>134</v>
      </c>
      <c r="C35" s="137" t="s">
        <v>39</v>
      </c>
      <c r="D35" s="138" t="s">
        <v>20</v>
      </c>
      <c r="E35" s="323" t="s">
        <v>20</v>
      </c>
      <c r="F35" s="137" t="s">
        <v>20</v>
      </c>
      <c r="G35" s="150" t="s">
        <v>20</v>
      </c>
      <c r="H35" s="153" t="str">
        <f>Teamsetup!$C$8</f>
        <v>-</v>
      </c>
      <c r="I35" s="147"/>
      <c r="J35" s="147"/>
      <c r="K35" s="147"/>
      <c r="L35" s="147"/>
      <c r="M35" s="147"/>
      <c r="N35" s="147"/>
      <c r="O35" s="147"/>
      <c r="P35" s="147"/>
      <c r="Q35" s="147"/>
      <c r="R35" s="147"/>
    </row>
    <row r="36" spans="1:18" ht="15" customHeight="1">
      <c r="A36" s="148" t="s">
        <v>20</v>
      </c>
      <c r="B36" s="138" t="s">
        <v>20</v>
      </c>
      <c r="C36" s="137" t="s">
        <v>310</v>
      </c>
      <c r="D36" s="138">
        <v>14.2</v>
      </c>
      <c r="E36" s="323" t="s">
        <v>18</v>
      </c>
      <c r="F36" s="137" t="s">
        <v>29</v>
      </c>
      <c r="G36" s="150" t="s">
        <v>123</v>
      </c>
      <c r="H36" s="153" t="str">
        <f>Teamsetup!$C$6</f>
        <v>-</v>
      </c>
      <c r="I36" s="147"/>
      <c r="J36" s="147"/>
      <c r="K36" s="147"/>
      <c r="L36" s="147"/>
      <c r="M36" s="147"/>
      <c r="N36" s="147"/>
      <c r="O36" s="147"/>
      <c r="P36" s="147"/>
      <c r="Q36" s="147"/>
      <c r="R36" s="147"/>
    </row>
    <row r="37" spans="1:18" ht="15" customHeight="1">
      <c r="A37" s="148" t="s">
        <v>20</v>
      </c>
      <c r="B37" s="138" t="s">
        <v>20</v>
      </c>
      <c r="C37" s="137" t="s">
        <v>35</v>
      </c>
      <c r="D37" s="138" t="s">
        <v>20</v>
      </c>
      <c r="E37" s="323" t="s">
        <v>20</v>
      </c>
      <c r="F37" s="137" t="s">
        <v>20</v>
      </c>
      <c r="G37" s="150" t="s">
        <v>20</v>
      </c>
      <c r="H37" s="153"/>
      <c r="I37" s="147"/>
      <c r="J37" s="147"/>
      <c r="K37" s="147"/>
      <c r="L37" s="147"/>
      <c r="M37" s="147"/>
      <c r="N37" s="147"/>
      <c r="O37" s="147"/>
      <c r="P37" s="147"/>
      <c r="Q37" s="147"/>
      <c r="R37" s="147"/>
    </row>
    <row r="38" spans="1:18" ht="15" customHeight="1">
      <c r="A38" s="148" t="s">
        <v>20</v>
      </c>
      <c r="B38" s="138" t="s">
        <v>20</v>
      </c>
      <c r="C38" s="137" t="s">
        <v>20</v>
      </c>
      <c r="D38" s="138">
        <v>14.5</v>
      </c>
      <c r="E38" s="137" t="s">
        <v>55</v>
      </c>
      <c r="F38" s="137" t="s">
        <v>338</v>
      </c>
      <c r="G38" s="150" t="s">
        <v>108</v>
      </c>
      <c r="H38" s="153" t="str">
        <f>Teamsetup!$C$4</f>
        <v>-</v>
      </c>
      <c r="I38" s="147"/>
      <c r="J38" s="147"/>
      <c r="K38" s="147"/>
      <c r="L38" s="147"/>
      <c r="M38" s="147"/>
      <c r="N38" s="147"/>
      <c r="O38" s="147"/>
      <c r="P38" s="147"/>
      <c r="Q38" s="147"/>
      <c r="R38" s="147"/>
    </row>
    <row r="39" spans="1:18" ht="15" customHeight="1">
      <c r="A39" s="136">
        <v>15.15</v>
      </c>
      <c r="B39" s="137" t="s">
        <v>135</v>
      </c>
      <c r="C39" s="137" t="s">
        <v>40</v>
      </c>
      <c r="D39" s="138">
        <v>14.5</v>
      </c>
      <c r="E39" s="137" t="s">
        <v>43</v>
      </c>
      <c r="F39" s="137" t="s">
        <v>39</v>
      </c>
      <c r="G39" s="150" t="s">
        <v>121</v>
      </c>
      <c r="H39" s="153" t="str">
        <f>Teamsetup!$C$3</f>
        <v>-</v>
      </c>
      <c r="I39" s="147"/>
      <c r="J39" s="147"/>
      <c r="K39" s="147"/>
      <c r="L39" s="147"/>
      <c r="M39" s="147"/>
      <c r="N39" s="147"/>
      <c r="O39" s="147"/>
      <c r="P39" s="147"/>
      <c r="Q39" s="147"/>
      <c r="R39" s="147"/>
    </row>
    <row r="40" spans="1:18" ht="15" customHeight="1">
      <c r="A40" s="148" t="s">
        <v>20</v>
      </c>
      <c r="B40" s="138" t="s">
        <v>20</v>
      </c>
      <c r="C40" s="137" t="s">
        <v>39</v>
      </c>
      <c r="D40" s="138">
        <v>14.5</v>
      </c>
      <c r="E40" s="137" t="s">
        <v>85</v>
      </c>
      <c r="F40" s="137" t="s">
        <v>339</v>
      </c>
      <c r="G40" s="150" t="s">
        <v>110</v>
      </c>
      <c r="H40" s="153" t="str">
        <f>Teamsetup!$C$7</f>
        <v>-</v>
      </c>
      <c r="I40" s="147"/>
      <c r="J40" s="147"/>
      <c r="K40" s="147"/>
      <c r="L40" s="147"/>
      <c r="M40" s="147"/>
      <c r="N40" s="147"/>
      <c r="O40" s="147"/>
      <c r="P40" s="147"/>
      <c r="Q40" s="147"/>
      <c r="R40" s="147"/>
    </row>
    <row r="41" spans="1:18" ht="15" customHeight="1">
      <c r="A41" s="148" t="s">
        <v>20</v>
      </c>
      <c r="B41" s="138" t="s">
        <v>20</v>
      </c>
      <c r="C41" s="137" t="s">
        <v>232</v>
      </c>
      <c r="D41" s="138">
        <v>14.5</v>
      </c>
      <c r="E41" s="137" t="s">
        <v>31</v>
      </c>
      <c r="F41" s="137" t="s">
        <v>35</v>
      </c>
      <c r="G41" s="150" t="s">
        <v>111</v>
      </c>
      <c r="H41" s="153" t="str">
        <f>Teamsetup!$C$8</f>
        <v>-</v>
      </c>
      <c r="I41" s="147"/>
      <c r="J41" s="147"/>
      <c r="K41" s="147"/>
      <c r="L41" s="147"/>
      <c r="M41" s="147"/>
      <c r="N41" s="147"/>
      <c r="O41" s="147"/>
      <c r="P41" s="147"/>
      <c r="Q41" s="147"/>
      <c r="R41" s="147"/>
    </row>
    <row r="42" spans="1:18" ht="15" customHeight="1">
      <c r="A42" s="148" t="s">
        <v>20</v>
      </c>
      <c r="B42" s="138" t="s">
        <v>20</v>
      </c>
      <c r="C42" s="137" t="s">
        <v>37</v>
      </c>
      <c r="D42" s="138">
        <v>15</v>
      </c>
      <c r="E42" s="137" t="s">
        <v>18</v>
      </c>
      <c r="F42" s="137" t="s">
        <v>268</v>
      </c>
      <c r="G42" s="150" t="s">
        <v>123</v>
      </c>
      <c r="H42" s="153" t="str">
        <f>Teamsetup!$C$6</f>
        <v>-</v>
      </c>
      <c r="I42" s="147"/>
      <c r="J42" s="147"/>
      <c r="K42" s="147"/>
      <c r="L42" s="147"/>
      <c r="M42" s="147"/>
      <c r="N42" s="147"/>
      <c r="O42" s="147"/>
      <c r="P42" s="147"/>
      <c r="Q42" s="147"/>
      <c r="R42" s="147"/>
    </row>
    <row r="43" spans="1:18" ht="15" customHeight="1">
      <c r="A43" s="148" t="s">
        <v>20</v>
      </c>
      <c r="B43" s="138" t="s">
        <v>20</v>
      </c>
      <c r="C43" s="137" t="s">
        <v>35</v>
      </c>
      <c r="D43" s="138" t="s">
        <v>20</v>
      </c>
      <c r="E43" s="137" t="s">
        <v>20</v>
      </c>
      <c r="F43" s="137" t="s">
        <v>20</v>
      </c>
      <c r="G43" s="150" t="s">
        <v>20</v>
      </c>
      <c r="H43" s="153" t="s">
        <v>20</v>
      </c>
      <c r="I43" s="147"/>
      <c r="J43" s="147"/>
      <c r="K43" s="147"/>
      <c r="L43" s="147"/>
      <c r="M43" s="147"/>
      <c r="N43" s="147"/>
      <c r="O43" s="147"/>
      <c r="P43" s="147"/>
      <c r="Q43" s="147"/>
      <c r="R43" s="147"/>
    </row>
    <row r="44" spans="1:18" ht="15" customHeight="1">
      <c r="A44" s="148" t="s">
        <v>20</v>
      </c>
      <c r="B44" s="138" t="s">
        <v>20</v>
      </c>
      <c r="C44" s="137" t="s">
        <v>225</v>
      </c>
      <c r="D44" s="138">
        <v>15.25</v>
      </c>
      <c r="E44" s="137" t="s">
        <v>55</v>
      </c>
      <c r="F44" s="137" t="s">
        <v>44</v>
      </c>
      <c r="G44" s="150" t="s">
        <v>121</v>
      </c>
      <c r="H44" s="156" t="str">
        <f>Teamsetup!$C$3</f>
        <v>-</v>
      </c>
      <c r="I44" s="147"/>
      <c r="J44" s="147"/>
      <c r="K44" s="147"/>
      <c r="L44" s="147"/>
      <c r="M44" s="147"/>
      <c r="N44" s="147"/>
      <c r="O44" s="147"/>
      <c r="P44" s="147"/>
      <c r="Q44" s="147"/>
      <c r="R44" s="147"/>
    </row>
    <row r="45" spans="1:18" ht="15" customHeight="1">
      <c r="A45" s="136" t="s">
        <v>20</v>
      </c>
      <c r="B45" s="137" t="s">
        <v>20</v>
      </c>
      <c r="C45" s="137" t="s">
        <v>20</v>
      </c>
      <c r="D45" s="138">
        <v>15.25</v>
      </c>
      <c r="E45" s="137" t="s">
        <v>136</v>
      </c>
      <c r="F45" s="137" t="s">
        <v>70</v>
      </c>
      <c r="G45" s="150" t="s">
        <v>319</v>
      </c>
      <c r="H45" s="156" t="str">
        <f>Teamsetup!$C$5</f>
        <v>-</v>
      </c>
      <c r="I45" s="147"/>
      <c r="J45" s="147"/>
      <c r="K45" s="147"/>
      <c r="L45" s="147"/>
      <c r="M45" s="147"/>
      <c r="N45" s="147"/>
      <c r="O45" s="147"/>
      <c r="P45" s="147"/>
      <c r="Q45" s="147"/>
      <c r="R45" s="147"/>
    </row>
    <row r="46" spans="1:18" ht="15" customHeight="1">
      <c r="A46" s="148" t="s">
        <v>20</v>
      </c>
      <c r="B46" s="138" t="s">
        <v>20</v>
      </c>
      <c r="C46" s="137" t="s">
        <v>20</v>
      </c>
      <c r="D46" s="138" t="s">
        <v>20</v>
      </c>
      <c r="E46" s="137" t="s">
        <v>20</v>
      </c>
      <c r="F46" s="137" t="s">
        <v>20</v>
      </c>
      <c r="G46" s="150" t="s">
        <v>20</v>
      </c>
      <c r="H46" s="156" t="s">
        <v>20</v>
      </c>
      <c r="I46" s="147"/>
      <c r="J46" s="147"/>
      <c r="K46" s="147"/>
      <c r="L46" s="147"/>
      <c r="M46" s="147"/>
      <c r="N46" s="147"/>
      <c r="O46" s="147"/>
      <c r="P46" s="147"/>
      <c r="Q46" s="147"/>
      <c r="R46" s="147"/>
    </row>
    <row r="47" spans="1:18" ht="15" customHeight="1">
      <c r="A47" s="136">
        <v>16.05</v>
      </c>
      <c r="B47" s="137" t="s">
        <v>137</v>
      </c>
      <c r="C47" s="137" t="s">
        <v>40</v>
      </c>
      <c r="D47" s="138">
        <v>15.35</v>
      </c>
      <c r="E47" s="137" t="s">
        <v>18</v>
      </c>
      <c r="F47" s="137" t="s">
        <v>267</v>
      </c>
      <c r="G47" s="150" t="s">
        <v>111</v>
      </c>
      <c r="H47" s="153" t="str">
        <f>Teamsetup!$C$8</f>
        <v>-</v>
      </c>
      <c r="I47" s="147"/>
      <c r="J47" s="147"/>
      <c r="K47" s="147"/>
      <c r="L47" s="147"/>
      <c r="M47" s="147"/>
      <c r="N47" s="147"/>
      <c r="O47" s="147"/>
      <c r="P47" s="147"/>
      <c r="Q47" s="147"/>
      <c r="R47" s="147"/>
    </row>
    <row r="48" spans="1:18" ht="15" customHeight="1">
      <c r="A48" s="148" t="s">
        <v>20</v>
      </c>
      <c r="B48" s="138" t="s">
        <v>20</v>
      </c>
      <c r="C48" s="137" t="s">
        <v>39</v>
      </c>
      <c r="D48" s="138" t="s">
        <v>20</v>
      </c>
      <c r="E48" s="137" t="s">
        <v>20</v>
      </c>
      <c r="F48" s="137" t="s">
        <v>20</v>
      </c>
      <c r="G48" s="150" t="s">
        <v>20</v>
      </c>
      <c r="H48" s="153" t="s">
        <v>20</v>
      </c>
      <c r="I48" s="147"/>
      <c r="J48" s="147"/>
      <c r="K48" s="147"/>
      <c r="L48" s="147"/>
      <c r="M48" s="147"/>
      <c r="N48" s="147"/>
      <c r="O48" s="147"/>
      <c r="P48" s="147"/>
      <c r="Q48" s="147"/>
      <c r="R48" s="147"/>
    </row>
    <row r="49" spans="1:8" s="360" customFormat="1" ht="15" customHeight="1">
      <c r="A49" s="148"/>
      <c r="B49" s="138"/>
      <c r="C49" s="137" t="s">
        <v>173</v>
      </c>
      <c r="D49" s="138">
        <v>16.15</v>
      </c>
      <c r="E49" s="137" t="s">
        <v>55</v>
      </c>
      <c r="F49" s="137" t="s">
        <v>39</v>
      </c>
      <c r="G49" s="150" t="s">
        <v>116</v>
      </c>
      <c r="H49" s="153" t="str">
        <f>Teamsetup!$C$4</f>
        <v>-</v>
      </c>
    </row>
    <row r="50" spans="1:18" ht="15" customHeight="1">
      <c r="A50" s="148" t="s">
        <v>20</v>
      </c>
      <c r="B50" s="138" t="s">
        <v>20</v>
      </c>
      <c r="C50" s="137" t="s">
        <v>124</v>
      </c>
      <c r="D50" s="138">
        <v>16.15</v>
      </c>
      <c r="E50" s="137" t="s">
        <v>30</v>
      </c>
      <c r="F50" s="137" t="s">
        <v>315</v>
      </c>
      <c r="G50" s="150" t="s">
        <v>126</v>
      </c>
      <c r="H50" s="153" t="str">
        <f>Teamsetup!$C$5</f>
        <v>-</v>
      </c>
      <c r="I50" s="147"/>
      <c r="J50" s="147"/>
      <c r="K50" s="147"/>
      <c r="L50" s="147"/>
      <c r="M50" s="147"/>
      <c r="N50" s="147"/>
      <c r="O50" s="147"/>
      <c r="P50" s="147"/>
      <c r="Q50" s="147"/>
      <c r="R50" s="147"/>
    </row>
    <row r="51" spans="1:18" ht="15" customHeight="1">
      <c r="A51" s="148" t="s">
        <v>20</v>
      </c>
      <c r="B51" s="138" t="s">
        <v>20</v>
      </c>
      <c r="C51" s="137" t="s">
        <v>37</v>
      </c>
      <c r="D51" s="138">
        <v>16.15</v>
      </c>
      <c r="E51" s="137" t="s">
        <v>18</v>
      </c>
      <c r="F51" s="137" t="s">
        <v>26</v>
      </c>
      <c r="G51" s="150" t="s">
        <v>110</v>
      </c>
      <c r="H51" s="153" t="str">
        <f>Teamsetup!$C$7</f>
        <v>-</v>
      </c>
      <c r="I51" s="147"/>
      <c r="J51" s="147"/>
      <c r="K51" s="147"/>
      <c r="L51" s="147"/>
      <c r="M51" s="147"/>
      <c r="N51" s="147"/>
      <c r="O51" s="147"/>
      <c r="P51" s="147"/>
      <c r="Q51" s="147"/>
      <c r="R51" s="147"/>
    </row>
    <row r="52" spans="1:18" ht="15" customHeight="1">
      <c r="A52" s="148" t="s">
        <v>20</v>
      </c>
      <c r="B52" s="138" t="s">
        <v>20</v>
      </c>
      <c r="C52" s="137" t="s">
        <v>35</v>
      </c>
      <c r="D52" s="138">
        <v>16.15</v>
      </c>
      <c r="E52" s="137" t="s">
        <v>43</v>
      </c>
      <c r="F52" s="137" t="s">
        <v>316</v>
      </c>
      <c r="G52" s="150" t="s">
        <v>123</v>
      </c>
      <c r="H52" s="153" t="str">
        <f>Teamsetup!$C$6</f>
        <v>-</v>
      </c>
      <c r="I52" s="147"/>
      <c r="J52" s="147"/>
      <c r="K52" s="147"/>
      <c r="L52" s="147"/>
      <c r="M52" s="147"/>
      <c r="N52" s="147"/>
      <c r="O52" s="147"/>
      <c r="P52" s="147"/>
      <c r="Q52" s="147"/>
      <c r="R52" s="147"/>
    </row>
    <row r="53" spans="1:18" ht="15" customHeight="1">
      <c r="A53" s="148" t="s">
        <v>20</v>
      </c>
      <c r="B53" s="138" t="s">
        <v>20</v>
      </c>
      <c r="C53" s="137" t="s">
        <v>33</v>
      </c>
      <c r="D53" s="138">
        <v>16.15</v>
      </c>
      <c r="E53" s="137" t="s">
        <v>31</v>
      </c>
      <c r="F53" s="137" t="s">
        <v>42</v>
      </c>
      <c r="G53" s="150" t="s">
        <v>121</v>
      </c>
      <c r="H53" s="156" t="str">
        <f>Teamsetup!$C$3</f>
        <v>-</v>
      </c>
      <c r="I53" s="147"/>
      <c r="J53" s="147"/>
      <c r="K53" s="147"/>
      <c r="L53" s="147"/>
      <c r="M53" s="147"/>
      <c r="N53" s="147"/>
      <c r="O53" s="147"/>
      <c r="P53" s="147"/>
      <c r="Q53" s="147"/>
      <c r="R53" s="147"/>
    </row>
    <row r="54" spans="1:18" ht="15" customHeight="1">
      <c r="A54" s="148" t="s">
        <v>20</v>
      </c>
      <c r="B54" s="138" t="s">
        <v>20</v>
      </c>
      <c r="C54" s="137" t="s">
        <v>44</v>
      </c>
      <c r="D54" s="138" t="s">
        <v>20</v>
      </c>
      <c r="E54" s="137" t="s">
        <v>20</v>
      </c>
      <c r="F54" s="137" t="s">
        <v>20</v>
      </c>
      <c r="G54" s="150" t="s">
        <v>20</v>
      </c>
      <c r="H54" s="153"/>
      <c r="I54" s="147"/>
      <c r="J54" s="147"/>
      <c r="K54" s="147"/>
      <c r="L54" s="147"/>
      <c r="M54" s="147"/>
      <c r="N54" s="147"/>
      <c r="O54" s="147"/>
      <c r="P54" s="147"/>
      <c r="Q54" s="147"/>
      <c r="R54" s="147"/>
    </row>
    <row r="55" spans="1:18" ht="15" customHeight="1">
      <c r="A55" s="148" t="s">
        <v>20</v>
      </c>
      <c r="B55" s="138" t="s">
        <v>20</v>
      </c>
      <c r="C55" s="137" t="s">
        <v>20</v>
      </c>
      <c r="D55" s="140" t="s">
        <v>20</v>
      </c>
      <c r="E55" s="141" t="s">
        <v>85</v>
      </c>
      <c r="F55" s="141" t="s">
        <v>203</v>
      </c>
      <c r="G55" s="151" t="s">
        <v>20</v>
      </c>
      <c r="H55" s="155"/>
      <c r="I55" s="147"/>
      <c r="J55" s="147"/>
      <c r="K55" s="147"/>
      <c r="L55" s="147"/>
      <c r="M55" s="147"/>
      <c r="N55" s="147"/>
      <c r="O55" s="147"/>
      <c r="P55" s="147"/>
      <c r="Q55" s="147"/>
      <c r="R55" s="147"/>
    </row>
    <row r="56" spans="1:18" ht="15" customHeight="1">
      <c r="A56" s="136">
        <v>16.5</v>
      </c>
      <c r="B56" s="137" t="s">
        <v>138</v>
      </c>
      <c r="C56" s="137" t="s">
        <v>40</v>
      </c>
      <c r="D56" s="138" t="s">
        <v>20</v>
      </c>
      <c r="E56" s="137" t="s">
        <v>139</v>
      </c>
      <c r="F56" s="137" t="s">
        <v>220</v>
      </c>
      <c r="G56" s="150" t="s">
        <v>20</v>
      </c>
      <c r="H56" s="153"/>
      <c r="I56" s="147"/>
      <c r="J56" s="147"/>
      <c r="K56" s="147"/>
      <c r="L56" s="147"/>
      <c r="M56" s="147"/>
      <c r="N56" s="147"/>
      <c r="O56" s="147"/>
      <c r="P56" s="147"/>
      <c r="Q56" s="147"/>
      <c r="R56" s="147"/>
    </row>
    <row r="57" spans="1:18" ht="15" customHeight="1">
      <c r="A57" s="148" t="s">
        <v>20</v>
      </c>
      <c r="B57" s="138" t="s">
        <v>20</v>
      </c>
      <c r="C57" s="137" t="s">
        <v>39</v>
      </c>
      <c r="D57" s="138" t="s">
        <v>20</v>
      </c>
      <c r="E57" s="358" t="s">
        <v>226</v>
      </c>
      <c r="F57" s="137" t="s">
        <v>233</v>
      </c>
      <c r="G57" s="150" t="s">
        <v>20</v>
      </c>
      <c r="H57" s="153"/>
      <c r="I57" s="147"/>
      <c r="J57" s="147"/>
      <c r="K57" s="147"/>
      <c r="L57" s="147"/>
      <c r="M57" s="147"/>
      <c r="N57" s="147"/>
      <c r="O57" s="147"/>
      <c r="P57" s="147"/>
      <c r="Q57" s="147"/>
      <c r="R57" s="147"/>
    </row>
    <row r="58" spans="1:8" s="360" customFormat="1" ht="15" customHeight="1">
      <c r="A58" s="148"/>
      <c r="B58" s="138"/>
      <c r="C58" s="137" t="s">
        <v>173</v>
      </c>
      <c r="D58" s="138"/>
      <c r="E58" s="358"/>
      <c r="F58" s="137" t="s">
        <v>204</v>
      </c>
      <c r="G58" s="150" t="s">
        <v>20</v>
      </c>
      <c r="H58" s="153"/>
    </row>
    <row r="59" spans="1:18" ht="15" customHeight="1">
      <c r="A59" s="148" t="s">
        <v>20</v>
      </c>
      <c r="B59" s="138" t="s">
        <v>20</v>
      </c>
      <c r="C59" s="137" t="s">
        <v>124</v>
      </c>
      <c r="D59" s="138" t="s">
        <v>20</v>
      </c>
      <c r="E59" s="358" t="s">
        <v>227</v>
      </c>
      <c r="F59" s="137" t="s">
        <v>205</v>
      </c>
      <c r="G59" s="150" t="s">
        <v>20</v>
      </c>
      <c r="H59" s="153"/>
      <c r="I59" s="147"/>
      <c r="J59" s="147"/>
      <c r="K59" s="147"/>
      <c r="L59" s="147"/>
      <c r="M59" s="147"/>
      <c r="N59" s="147"/>
      <c r="O59" s="147"/>
      <c r="P59" s="147"/>
      <c r="Q59" s="147"/>
      <c r="R59" s="147"/>
    </row>
    <row r="60" spans="1:18" ht="15" customHeight="1">
      <c r="A60" s="148" t="s">
        <v>20</v>
      </c>
      <c r="B60" s="138" t="s">
        <v>20</v>
      </c>
      <c r="C60" s="137" t="s">
        <v>37</v>
      </c>
      <c r="D60" s="138" t="s">
        <v>20</v>
      </c>
      <c r="E60" s="137" t="s">
        <v>20</v>
      </c>
      <c r="F60" s="137" t="s">
        <v>206</v>
      </c>
      <c r="G60" s="150" t="s">
        <v>20</v>
      </c>
      <c r="H60" s="153"/>
      <c r="I60" s="147"/>
      <c r="J60" s="147"/>
      <c r="K60" s="147"/>
      <c r="L60" s="147"/>
      <c r="M60" s="147"/>
      <c r="N60" s="147"/>
      <c r="O60" s="147"/>
      <c r="P60" s="147"/>
      <c r="Q60" s="147"/>
      <c r="R60" s="147"/>
    </row>
    <row r="61" spans="1:18" ht="15" customHeight="1">
      <c r="A61" s="148" t="s">
        <v>20</v>
      </c>
      <c r="B61" s="138" t="s">
        <v>20</v>
      </c>
      <c r="C61" s="137" t="s">
        <v>35</v>
      </c>
      <c r="D61" s="138" t="s">
        <v>20</v>
      </c>
      <c r="E61" s="137" t="s">
        <v>20</v>
      </c>
      <c r="F61" s="137" t="s">
        <v>224</v>
      </c>
      <c r="G61" s="150" t="s">
        <v>20</v>
      </c>
      <c r="H61" s="153"/>
      <c r="I61" s="147"/>
      <c r="J61" s="147"/>
      <c r="K61" s="147"/>
      <c r="L61" s="147"/>
      <c r="M61" s="147"/>
      <c r="N61" s="147"/>
      <c r="O61" s="147"/>
      <c r="P61" s="147"/>
      <c r="Q61" s="147"/>
      <c r="R61" s="147"/>
    </row>
    <row r="62" spans="1:18" ht="15" customHeight="1">
      <c r="A62" s="148" t="s">
        <v>20</v>
      </c>
      <c r="B62" s="138" t="s">
        <v>20</v>
      </c>
      <c r="C62" s="137" t="s">
        <v>33</v>
      </c>
      <c r="D62" s="138" t="s">
        <v>20</v>
      </c>
      <c r="E62" s="137" t="s">
        <v>20</v>
      </c>
      <c r="F62" s="357" t="s">
        <v>223</v>
      </c>
      <c r="G62" s="150" t="s">
        <v>20</v>
      </c>
      <c r="H62" s="153"/>
      <c r="I62" s="147"/>
      <c r="J62" s="147"/>
      <c r="K62" s="147"/>
      <c r="L62" s="147"/>
      <c r="M62" s="147"/>
      <c r="N62" s="147"/>
      <c r="O62" s="147"/>
      <c r="P62" s="147"/>
      <c r="Q62" s="147"/>
      <c r="R62" s="147"/>
    </row>
    <row r="63" spans="1:18" ht="15" customHeight="1" thickBot="1">
      <c r="A63" s="149" t="s">
        <v>20</v>
      </c>
      <c r="B63" s="145" t="s">
        <v>20</v>
      </c>
      <c r="C63" s="144" t="s">
        <v>44</v>
      </c>
      <c r="D63" s="145" t="s">
        <v>20</v>
      </c>
      <c r="E63" s="144" t="s">
        <v>20</v>
      </c>
      <c r="F63" s="144" t="s">
        <v>140</v>
      </c>
      <c r="G63" s="152" t="s">
        <v>20</v>
      </c>
      <c r="H63" s="154"/>
      <c r="I63" s="147"/>
      <c r="J63" s="147"/>
      <c r="K63" s="147"/>
      <c r="L63" s="147"/>
      <c r="M63" s="147"/>
      <c r="N63" s="147"/>
      <c r="O63" s="147"/>
      <c r="P63" s="147"/>
      <c r="Q63" s="147"/>
      <c r="R63" s="147"/>
    </row>
    <row r="64" spans="1:18" ht="15" customHeight="1">
      <c r="A64" s="127"/>
      <c r="B64" s="128"/>
      <c r="C64" s="128"/>
      <c r="D64" s="127"/>
      <c r="E64" s="128"/>
      <c r="F64" s="128"/>
      <c r="G64" s="128"/>
      <c r="I64" s="147"/>
      <c r="J64" s="147"/>
      <c r="K64" s="147"/>
      <c r="L64" s="147"/>
      <c r="M64" s="147"/>
      <c r="N64" s="147"/>
      <c r="O64" s="147"/>
      <c r="P64" s="147"/>
      <c r="Q64" s="147"/>
      <c r="R64" s="147"/>
    </row>
    <row r="65" spans="1:18" ht="15" customHeight="1">
      <c r="A65" s="127"/>
      <c r="B65" s="128"/>
      <c r="C65" s="128"/>
      <c r="D65" s="127"/>
      <c r="E65" s="128"/>
      <c r="F65" s="128"/>
      <c r="G65" s="128"/>
      <c r="I65" s="147"/>
      <c r="J65" s="147"/>
      <c r="K65" s="147"/>
      <c r="L65" s="147"/>
      <c r="M65" s="147"/>
      <c r="N65" s="147"/>
      <c r="O65" s="147"/>
      <c r="P65" s="147"/>
      <c r="Q65" s="147"/>
      <c r="R65" s="147"/>
    </row>
    <row r="66" spans="1:18" ht="15" customHeight="1">
      <c r="A66" s="127"/>
      <c r="B66" s="128"/>
      <c r="C66" s="128"/>
      <c r="D66" s="127"/>
      <c r="E66" s="128"/>
      <c r="F66" s="128"/>
      <c r="G66" s="128"/>
      <c r="I66" s="147"/>
      <c r="J66" s="147"/>
      <c r="K66" s="147"/>
      <c r="L66" s="147"/>
      <c r="M66" s="147"/>
      <c r="N66" s="147"/>
      <c r="O66" s="147"/>
      <c r="P66" s="147"/>
      <c r="Q66" s="147"/>
      <c r="R66" s="147"/>
    </row>
    <row r="67" spans="1:18" ht="15" customHeight="1">
      <c r="A67" s="628" t="s">
        <v>346</v>
      </c>
      <c r="B67" s="628"/>
      <c r="C67" s="628"/>
      <c r="D67" s="628"/>
      <c r="E67" s="628"/>
      <c r="F67" s="628"/>
      <c r="G67" s="128"/>
      <c r="I67" s="147"/>
      <c r="J67" s="147"/>
      <c r="K67" s="147"/>
      <c r="L67" s="147"/>
      <c r="M67" s="147"/>
      <c r="N67" s="147"/>
      <c r="O67" s="147"/>
      <c r="P67" s="147"/>
      <c r="Q67" s="147"/>
      <c r="R67" s="147"/>
    </row>
    <row r="68" spans="1:7" s="170" customFormat="1" ht="15" customHeight="1">
      <c r="A68" s="379" t="s">
        <v>340</v>
      </c>
      <c r="B68" s="380"/>
      <c r="C68" s="380"/>
      <c r="D68" s="380"/>
      <c r="E68" s="380"/>
      <c r="F68" s="380"/>
      <c r="G68" s="36"/>
    </row>
    <row r="69" spans="1:7" s="170" customFormat="1" ht="15" customHeight="1">
      <c r="A69" s="379" t="s">
        <v>341</v>
      </c>
      <c r="B69" s="380"/>
      <c r="C69" s="380"/>
      <c r="D69" s="380"/>
      <c r="E69" s="380"/>
      <c r="F69" s="380"/>
      <c r="G69" s="36"/>
    </row>
    <row r="70" spans="1:7" s="382" customFormat="1" ht="15" customHeight="1">
      <c r="A70" s="379" t="s">
        <v>238</v>
      </c>
      <c r="B70" s="381"/>
      <c r="C70" s="381"/>
      <c r="D70" s="381"/>
      <c r="E70" s="381"/>
      <c r="F70" s="381"/>
      <c r="G70" s="35"/>
    </row>
    <row r="71" spans="1:18" ht="15" customHeight="1">
      <c r="A71" s="363" t="s">
        <v>239</v>
      </c>
      <c r="I71" s="147"/>
      <c r="J71" s="147"/>
      <c r="K71" s="147"/>
      <c r="L71" s="147"/>
      <c r="M71" s="147"/>
      <c r="N71" s="147"/>
      <c r="O71" s="147"/>
      <c r="P71" s="147"/>
      <c r="Q71" s="147"/>
      <c r="R71" s="147"/>
    </row>
    <row r="72" spans="1:18" ht="15" customHeight="1">
      <c r="A72" s="363" t="s">
        <v>237</v>
      </c>
      <c r="I72" s="147"/>
      <c r="J72" s="147"/>
      <c r="K72" s="147"/>
      <c r="L72" s="147"/>
      <c r="M72" s="147"/>
      <c r="N72" s="147"/>
      <c r="O72" s="147"/>
      <c r="P72" s="147"/>
      <c r="Q72" s="147"/>
      <c r="R72" s="147"/>
    </row>
    <row r="73" spans="1:18" ht="15" customHeight="1">
      <c r="A73" s="363" t="s">
        <v>141</v>
      </c>
      <c r="I73" s="147"/>
      <c r="J73" s="147"/>
      <c r="K73" s="147"/>
      <c r="L73" s="147"/>
      <c r="M73" s="147"/>
      <c r="N73" s="147"/>
      <c r="O73" s="147"/>
      <c r="P73" s="147"/>
      <c r="Q73" s="147"/>
      <c r="R73" s="147"/>
    </row>
    <row r="74" spans="1:18" ht="15" customHeight="1">
      <c r="A74" s="363" t="s">
        <v>174</v>
      </c>
      <c r="I74" s="147"/>
      <c r="J74" s="147"/>
      <c r="K74" s="147"/>
      <c r="L74" s="147"/>
      <c r="M74" s="147"/>
      <c r="N74" s="147"/>
      <c r="O74" s="147"/>
      <c r="P74" s="147"/>
      <c r="Q74" s="147"/>
      <c r="R74" s="147"/>
    </row>
    <row r="75" spans="1:18" ht="15" customHeight="1">
      <c r="A75" s="363" t="s">
        <v>175</v>
      </c>
      <c r="I75" s="147"/>
      <c r="J75" s="147"/>
      <c r="K75" s="147"/>
      <c r="L75" s="147"/>
      <c r="M75" s="147"/>
      <c r="N75" s="147"/>
      <c r="O75" s="147"/>
      <c r="P75" s="147"/>
      <c r="Q75" s="147"/>
      <c r="R75" s="147"/>
    </row>
    <row r="76" spans="1:18" ht="15" customHeight="1">
      <c r="A76" s="363" t="s">
        <v>234</v>
      </c>
      <c r="I76" s="147"/>
      <c r="J76" s="147"/>
      <c r="K76" s="147"/>
      <c r="L76" s="147"/>
      <c r="M76" s="147"/>
      <c r="N76" s="147"/>
      <c r="O76" s="147"/>
      <c r="P76" s="147"/>
      <c r="Q76" s="147"/>
      <c r="R76" s="147"/>
    </row>
    <row r="77" spans="1:18" ht="15" customHeight="1">
      <c r="A77" s="363" t="s">
        <v>228</v>
      </c>
      <c r="I77" s="147"/>
      <c r="J77" s="147"/>
      <c r="K77" s="147"/>
      <c r="L77" s="147"/>
      <c r="M77" s="147"/>
      <c r="N77" s="147"/>
      <c r="O77" s="147"/>
      <c r="P77" s="147"/>
      <c r="Q77" s="147"/>
      <c r="R77" s="147"/>
    </row>
    <row r="78" spans="1:18" ht="15" customHeight="1">
      <c r="A78" s="363" t="s">
        <v>235</v>
      </c>
      <c r="I78" s="147"/>
      <c r="J78" s="147"/>
      <c r="K78" s="147"/>
      <c r="L78" s="147"/>
      <c r="M78" s="147"/>
      <c r="N78" s="147"/>
      <c r="O78" s="147"/>
      <c r="P78" s="147"/>
      <c r="Q78" s="147"/>
      <c r="R78" s="147"/>
    </row>
    <row r="79" spans="1:18" ht="15" customHeight="1">
      <c r="A79" s="363" t="s">
        <v>207</v>
      </c>
      <c r="I79" s="147"/>
      <c r="J79" s="147"/>
      <c r="K79" s="147"/>
      <c r="L79" s="147"/>
      <c r="M79" s="147"/>
      <c r="N79" s="147"/>
      <c r="O79" s="147"/>
      <c r="P79" s="147"/>
      <c r="Q79" s="147"/>
      <c r="R79" s="147"/>
    </row>
    <row r="80" spans="1:18" ht="15" customHeight="1">
      <c r="A80" s="363" t="s">
        <v>236</v>
      </c>
      <c r="I80" s="147"/>
      <c r="J80" s="147"/>
      <c r="K80" s="147"/>
      <c r="L80" s="147"/>
      <c r="M80" s="147"/>
      <c r="N80" s="147"/>
      <c r="O80" s="147"/>
      <c r="P80" s="147"/>
      <c r="Q80" s="147"/>
      <c r="R80" s="147"/>
    </row>
    <row r="81" spans="1:18" ht="15" customHeight="1">
      <c r="A81" s="363" t="s">
        <v>142</v>
      </c>
      <c r="I81" s="147"/>
      <c r="J81" s="147"/>
      <c r="K81" s="147"/>
      <c r="L81" s="147"/>
      <c r="M81" s="147"/>
      <c r="N81" s="147"/>
      <c r="O81" s="147"/>
      <c r="P81" s="147"/>
      <c r="Q81" s="147"/>
      <c r="R81" s="147"/>
    </row>
    <row r="82" spans="1:18" ht="15">
      <c r="A82" s="2"/>
      <c r="D82" s="2"/>
      <c r="I82" s="147"/>
      <c r="J82" s="147"/>
      <c r="K82" s="147"/>
      <c r="L82" s="147"/>
      <c r="M82" s="147"/>
      <c r="N82" s="147"/>
      <c r="O82" s="147"/>
      <c r="P82" s="147"/>
      <c r="Q82" s="147"/>
      <c r="R82" s="147"/>
    </row>
    <row r="83" spans="1:18" ht="15">
      <c r="A83" s="129"/>
      <c r="B83" s="627" t="s">
        <v>121</v>
      </c>
      <c r="C83" s="627"/>
      <c r="D83" s="627"/>
      <c r="E83" s="22" t="str">
        <f>Teamsetup!$C$3</f>
        <v>-</v>
      </c>
      <c r="I83" s="147"/>
      <c r="J83" s="147"/>
      <c r="K83" s="147"/>
      <c r="L83" s="147"/>
      <c r="M83" s="147"/>
      <c r="N83" s="147"/>
      <c r="O83" s="147"/>
      <c r="P83" s="147"/>
      <c r="Q83" s="147"/>
      <c r="R83" s="147"/>
    </row>
    <row r="84" spans="1:18" ht="15">
      <c r="A84" s="129"/>
      <c r="B84" s="379">
        <v>11.15</v>
      </c>
      <c r="C84" s="379" t="s">
        <v>240</v>
      </c>
      <c r="D84" s="379"/>
      <c r="I84" s="147"/>
      <c r="J84" s="147"/>
      <c r="K84" s="147"/>
      <c r="L84" s="147"/>
      <c r="M84" s="147"/>
      <c r="N84" s="147"/>
      <c r="O84" s="147"/>
      <c r="P84" s="147"/>
      <c r="Q84" s="147"/>
      <c r="R84" s="147"/>
    </row>
    <row r="85" spans="1:18" ht="15">
      <c r="A85" s="129"/>
      <c r="B85" s="379">
        <v>12.05</v>
      </c>
      <c r="C85" s="361" t="s">
        <v>241</v>
      </c>
      <c r="D85" s="361"/>
      <c r="I85" s="147"/>
      <c r="J85" s="147"/>
      <c r="K85" s="147"/>
      <c r="L85" s="147"/>
      <c r="M85" s="147"/>
      <c r="N85" s="147"/>
      <c r="O85" s="147"/>
      <c r="P85" s="147"/>
      <c r="Q85" s="147"/>
      <c r="R85" s="147"/>
    </row>
    <row r="86" spans="1:18" ht="15">
      <c r="A86" s="129"/>
      <c r="B86" s="383">
        <v>13.35</v>
      </c>
      <c r="C86" s="361" t="s">
        <v>335</v>
      </c>
      <c r="D86" s="361"/>
      <c r="I86" s="147"/>
      <c r="J86" s="147"/>
      <c r="K86" s="147"/>
      <c r="L86" s="147"/>
      <c r="M86" s="147"/>
      <c r="N86" s="147"/>
      <c r="O86" s="147"/>
      <c r="P86" s="147"/>
      <c r="Q86" s="147"/>
      <c r="R86" s="147"/>
    </row>
    <row r="87" spans="1:18" ht="15">
      <c r="A87" s="129"/>
      <c r="B87" s="383">
        <v>14.1</v>
      </c>
      <c r="C87" s="361" t="s">
        <v>242</v>
      </c>
      <c r="D87" s="361"/>
      <c r="I87" s="147"/>
      <c r="J87" s="147"/>
      <c r="K87" s="147"/>
      <c r="L87" s="147"/>
      <c r="M87" s="147"/>
      <c r="N87" s="147"/>
      <c r="O87" s="147"/>
      <c r="P87" s="147"/>
      <c r="Q87" s="147"/>
      <c r="R87" s="147"/>
    </row>
    <row r="88" spans="1:18" ht="15">
      <c r="A88" s="129"/>
      <c r="B88" s="383">
        <v>14.5</v>
      </c>
      <c r="C88" s="361" t="s">
        <v>243</v>
      </c>
      <c r="D88" s="361"/>
      <c r="I88" s="147"/>
      <c r="J88" s="147"/>
      <c r="K88" s="147"/>
      <c r="L88" s="147"/>
      <c r="M88" s="147"/>
      <c r="N88" s="147"/>
      <c r="O88" s="147"/>
      <c r="P88" s="147"/>
      <c r="Q88" s="147"/>
      <c r="R88" s="147"/>
    </row>
    <row r="89" spans="1:18" ht="14.25" customHeight="1">
      <c r="A89" s="129"/>
      <c r="B89" s="379">
        <v>15.25</v>
      </c>
      <c r="C89" s="361" t="s">
        <v>260</v>
      </c>
      <c r="D89" s="361"/>
      <c r="F89" s="83"/>
      <c r="G89" s="83"/>
      <c r="H89" s="83"/>
      <c r="I89" s="147"/>
      <c r="J89" s="147"/>
      <c r="K89" s="147"/>
      <c r="L89" s="147"/>
      <c r="M89" s="147"/>
      <c r="N89" s="147"/>
      <c r="O89" s="147"/>
      <c r="P89" s="147"/>
      <c r="Q89" s="147"/>
      <c r="R89" s="147"/>
    </row>
    <row r="90" spans="1:8" s="363" customFormat="1" ht="14.25" customHeight="1">
      <c r="A90" s="129"/>
      <c r="B90" s="379">
        <v>16.15</v>
      </c>
      <c r="C90" s="361" t="s">
        <v>269</v>
      </c>
      <c r="D90" s="361"/>
      <c r="F90" s="83"/>
      <c r="G90" s="83"/>
      <c r="H90" s="83"/>
    </row>
    <row r="91" spans="1:18" ht="15">
      <c r="A91" s="129"/>
      <c r="B91" s="361" t="s">
        <v>20</v>
      </c>
      <c r="C91" s="361"/>
      <c r="D91" s="361"/>
      <c r="I91" s="147"/>
      <c r="J91" s="147"/>
      <c r="K91" s="147"/>
      <c r="L91" s="147"/>
      <c r="M91" s="147"/>
      <c r="N91" s="147"/>
      <c r="O91" s="147"/>
      <c r="P91" s="147"/>
      <c r="Q91" s="147"/>
      <c r="R91" s="147"/>
    </row>
    <row r="92" spans="1:18" ht="15">
      <c r="A92" s="129"/>
      <c r="B92" s="479" t="s">
        <v>116</v>
      </c>
      <c r="C92" s="479"/>
      <c r="D92" s="479"/>
      <c r="E92" s="22" t="str">
        <f>Teamsetup!$C$4</f>
        <v>-</v>
      </c>
      <c r="I92" s="147"/>
      <c r="J92" s="147"/>
      <c r="K92" s="147"/>
      <c r="L92" s="147"/>
      <c r="M92" s="147"/>
      <c r="N92" s="147"/>
      <c r="O92" s="147"/>
      <c r="P92" s="147"/>
      <c r="Q92" s="147"/>
      <c r="R92" s="147"/>
    </row>
    <row r="93" spans="1:18" ht="15">
      <c r="A93" s="129"/>
      <c r="B93" s="383">
        <v>11.15</v>
      </c>
      <c r="C93" s="361" t="s">
        <v>244</v>
      </c>
      <c r="D93" s="361"/>
      <c r="I93" s="147"/>
      <c r="J93" s="147"/>
      <c r="K93" s="147"/>
      <c r="L93" s="147"/>
      <c r="M93" s="147"/>
      <c r="N93" s="147"/>
      <c r="O93" s="147"/>
      <c r="P93" s="147"/>
      <c r="Q93" s="147"/>
      <c r="R93" s="147"/>
    </row>
    <row r="94" spans="1:18" ht="15">
      <c r="A94" s="129"/>
      <c r="B94" s="383">
        <v>11.5</v>
      </c>
      <c r="C94" s="361" t="s">
        <v>245</v>
      </c>
      <c r="D94" s="361"/>
      <c r="I94" s="147"/>
      <c r="J94" s="147"/>
      <c r="K94" s="147"/>
      <c r="L94" s="147"/>
      <c r="M94" s="147"/>
      <c r="N94" s="147"/>
      <c r="O94" s="147"/>
      <c r="P94" s="147"/>
      <c r="Q94" s="147"/>
      <c r="R94" s="147"/>
    </row>
    <row r="95" spans="1:18" ht="15">
      <c r="A95" s="129"/>
      <c r="B95" s="383">
        <v>13</v>
      </c>
      <c r="C95" s="361" t="s">
        <v>246</v>
      </c>
      <c r="D95" s="361"/>
      <c r="I95" s="147"/>
      <c r="J95" s="147"/>
      <c r="K95" s="147"/>
      <c r="L95" s="147"/>
      <c r="M95" s="147"/>
      <c r="N95" s="147"/>
      <c r="O95" s="147"/>
      <c r="P95" s="147"/>
      <c r="Q95" s="147"/>
      <c r="R95" s="147"/>
    </row>
    <row r="96" spans="1:18" ht="15">
      <c r="A96" s="129"/>
      <c r="B96" s="383">
        <v>14.1</v>
      </c>
      <c r="C96" s="361" t="s">
        <v>247</v>
      </c>
      <c r="D96" s="361"/>
      <c r="I96" s="147"/>
      <c r="J96" s="147"/>
      <c r="K96" s="147"/>
      <c r="L96" s="147"/>
      <c r="M96" s="147"/>
      <c r="N96" s="147"/>
      <c r="O96" s="147"/>
      <c r="P96" s="147"/>
      <c r="Q96" s="147"/>
      <c r="R96" s="147"/>
    </row>
    <row r="97" spans="1:18" ht="15">
      <c r="A97" s="129"/>
      <c r="B97" s="383">
        <v>14.5</v>
      </c>
      <c r="C97" s="361" t="s">
        <v>248</v>
      </c>
      <c r="D97" s="361"/>
      <c r="I97" s="147"/>
      <c r="J97" s="147"/>
      <c r="K97" s="147"/>
      <c r="L97" s="147"/>
      <c r="M97" s="147"/>
      <c r="N97" s="147"/>
      <c r="O97" s="147"/>
      <c r="P97" s="147"/>
      <c r="Q97" s="147"/>
      <c r="R97" s="147"/>
    </row>
    <row r="98" spans="1:18" ht="15">
      <c r="A98" s="129"/>
      <c r="B98" s="383">
        <v>16.15</v>
      </c>
      <c r="C98" s="361" t="s">
        <v>249</v>
      </c>
      <c r="D98" s="361"/>
      <c r="I98" s="147"/>
      <c r="J98" s="147"/>
      <c r="K98" s="147"/>
      <c r="L98" s="147"/>
      <c r="M98" s="147"/>
      <c r="N98" s="147"/>
      <c r="O98" s="147"/>
      <c r="P98" s="147"/>
      <c r="Q98" s="147"/>
      <c r="R98" s="147"/>
    </row>
    <row r="99" spans="1:4" s="363" customFormat="1" ht="15">
      <c r="A99" s="129"/>
      <c r="B99" s="361"/>
      <c r="C99" s="361"/>
      <c r="D99" s="361"/>
    </row>
    <row r="100" spans="1:18" ht="15">
      <c r="A100" s="129"/>
      <c r="B100" s="479" t="s">
        <v>126</v>
      </c>
      <c r="C100" s="479"/>
      <c r="D100" s="479"/>
      <c r="E100" s="22" t="str">
        <f>Teamsetup!$C$5</f>
        <v>-</v>
      </c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</row>
    <row r="101" spans="1:18" ht="15">
      <c r="A101" s="129"/>
      <c r="B101" s="379">
        <v>11.15</v>
      </c>
      <c r="C101" s="361" t="s">
        <v>317</v>
      </c>
      <c r="D101" s="361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</row>
    <row r="102" spans="1:18" ht="15">
      <c r="A102" s="129"/>
      <c r="B102" s="379">
        <v>12.25</v>
      </c>
      <c r="C102" s="361" t="s">
        <v>251</v>
      </c>
      <c r="D102" s="361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</row>
    <row r="103" spans="1:18" ht="15">
      <c r="A103" s="129"/>
      <c r="B103" s="379">
        <v>13.05</v>
      </c>
      <c r="C103" s="361" t="s">
        <v>250</v>
      </c>
      <c r="D103" s="361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</row>
    <row r="104" spans="1:18" ht="15">
      <c r="A104" s="129"/>
      <c r="B104" s="383">
        <v>14.1</v>
      </c>
      <c r="C104" s="361" t="s">
        <v>336</v>
      </c>
      <c r="D104" s="361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</row>
    <row r="105" spans="1:18" ht="15">
      <c r="A105" s="129"/>
      <c r="B105" s="379">
        <v>15.25</v>
      </c>
      <c r="C105" s="361" t="s">
        <v>261</v>
      </c>
      <c r="D105" s="361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</row>
    <row r="106" spans="1:18" ht="15">
      <c r="A106" s="129"/>
      <c r="B106" s="379">
        <v>16.15</v>
      </c>
      <c r="C106" s="361" t="s">
        <v>254</v>
      </c>
      <c r="D106" s="361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</row>
    <row r="107" spans="1:18" ht="15">
      <c r="A107" s="129"/>
      <c r="B107" s="361" t="s">
        <v>20</v>
      </c>
      <c r="C107" s="361"/>
      <c r="D107" s="361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</row>
    <row r="108" spans="1:18" ht="15">
      <c r="A108" s="129"/>
      <c r="B108" s="479" t="s">
        <v>123</v>
      </c>
      <c r="C108" s="479"/>
      <c r="D108" s="479"/>
      <c r="E108" s="22" t="str">
        <f>Teamsetup!$C$6</f>
        <v>-</v>
      </c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</row>
    <row r="109" spans="1:18" ht="15">
      <c r="A109" s="129"/>
      <c r="B109" s="379">
        <v>12.25</v>
      </c>
      <c r="C109" s="361" t="s">
        <v>256</v>
      </c>
      <c r="D109" s="361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</row>
    <row r="110" spans="1:18" ht="15">
      <c r="A110" s="129"/>
      <c r="B110" s="383">
        <v>13</v>
      </c>
      <c r="C110" s="361" t="s">
        <v>257</v>
      </c>
      <c r="D110" s="361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</row>
    <row r="111" spans="1:18" ht="15">
      <c r="A111" s="129"/>
      <c r="B111" s="379">
        <v>13.35</v>
      </c>
      <c r="C111" s="361" t="s">
        <v>320</v>
      </c>
      <c r="D111" s="361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</row>
    <row r="112" spans="1:18" ht="15">
      <c r="A112" s="129"/>
      <c r="B112" s="383">
        <v>14.2</v>
      </c>
      <c r="C112" s="361" t="s">
        <v>258</v>
      </c>
      <c r="D112" s="361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</row>
    <row r="113" spans="1:18" ht="15">
      <c r="A113" s="129"/>
      <c r="B113" s="383">
        <v>15</v>
      </c>
      <c r="C113" s="361" t="s">
        <v>288</v>
      </c>
      <c r="D113" s="361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</row>
    <row r="114" spans="1:18" ht="15">
      <c r="A114" s="129"/>
      <c r="B114" s="379">
        <v>16.15</v>
      </c>
      <c r="C114" s="361" t="s">
        <v>259</v>
      </c>
      <c r="D114" s="361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</row>
    <row r="115" spans="1:18" ht="15">
      <c r="A115" s="129"/>
      <c r="B115" s="361" t="s">
        <v>20</v>
      </c>
      <c r="C115" s="361"/>
      <c r="D115" s="361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</row>
    <row r="116" spans="1:18" ht="15">
      <c r="A116" s="129"/>
      <c r="B116" s="479" t="s">
        <v>110</v>
      </c>
      <c r="C116" s="479"/>
      <c r="D116" s="479"/>
      <c r="E116" s="22" t="str">
        <f>Teamsetup!$C$7</f>
        <v>-</v>
      </c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</row>
    <row r="117" spans="1:18" ht="15">
      <c r="A117" s="129"/>
      <c r="B117" s="361" t="s">
        <v>271</v>
      </c>
      <c r="C117" s="361" t="s">
        <v>272</v>
      </c>
      <c r="D117" s="361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</row>
    <row r="118" spans="1:18" ht="15">
      <c r="A118" s="129"/>
      <c r="B118" s="361" t="s">
        <v>273</v>
      </c>
      <c r="C118" s="361" t="s">
        <v>274</v>
      </c>
      <c r="D118" s="361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</row>
    <row r="119" spans="1:18" ht="15">
      <c r="A119" s="129"/>
      <c r="B119" s="361" t="s">
        <v>275</v>
      </c>
      <c r="C119" s="361" t="s">
        <v>276</v>
      </c>
      <c r="D119" s="361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</row>
    <row r="120" spans="1:18" ht="15">
      <c r="A120" s="129"/>
      <c r="B120" s="361" t="s">
        <v>277</v>
      </c>
      <c r="C120" s="361" t="s">
        <v>278</v>
      </c>
      <c r="D120" s="361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</row>
    <row r="121" spans="1:4" s="363" customFormat="1" ht="15">
      <c r="A121" s="129"/>
      <c r="B121" s="383">
        <v>14.5</v>
      </c>
      <c r="C121" s="361" t="s">
        <v>270</v>
      </c>
      <c r="D121" s="361"/>
    </row>
    <row r="122" spans="1:18" ht="15">
      <c r="A122" s="129"/>
      <c r="B122" s="361" t="s">
        <v>279</v>
      </c>
      <c r="C122" s="361" t="s">
        <v>280</v>
      </c>
      <c r="D122" s="361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</row>
    <row r="123" spans="1:18" ht="15">
      <c r="A123" s="129"/>
      <c r="B123" s="361" t="s">
        <v>20</v>
      </c>
      <c r="C123" s="361"/>
      <c r="D123" s="361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</row>
    <row r="124" spans="1:18" ht="15">
      <c r="A124" s="129"/>
      <c r="B124" s="479" t="s">
        <v>111</v>
      </c>
      <c r="C124" s="479"/>
      <c r="D124" s="479"/>
      <c r="E124" s="22" t="str">
        <f>Teamsetup!$C$8</f>
        <v>-</v>
      </c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</row>
    <row r="125" spans="1:18" ht="15">
      <c r="A125" s="129"/>
      <c r="B125" s="361" t="s">
        <v>281</v>
      </c>
      <c r="C125" s="361" t="s">
        <v>282</v>
      </c>
      <c r="D125" s="361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</row>
    <row r="126" spans="1:18" ht="15">
      <c r="A126" s="129"/>
      <c r="B126" s="361" t="s">
        <v>283</v>
      </c>
      <c r="C126" s="361" t="s">
        <v>284</v>
      </c>
      <c r="D126" s="361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</row>
    <row r="127" spans="1:18" ht="15">
      <c r="A127" s="129"/>
      <c r="B127" s="361" t="s">
        <v>285</v>
      </c>
      <c r="C127" s="361" t="s">
        <v>286</v>
      </c>
      <c r="D127" s="361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</row>
    <row r="128" spans="1:4" s="363" customFormat="1" ht="15">
      <c r="A128" s="129"/>
      <c r="B128" s="379">
        <v>13.35</v>
      </c>
      <c r="C128" s="361" t="s">
        <v>287</v>
      </c>
      <c r="D128" s="361"/>
    </row>
    <row r="129" spans="1:18" ht="15">
      <c r="A129" s="129"/>
      <c r="B129" s="383">
        <v>14.5</v>
      </c>
      <c r="C129" s="361" t="s">
        <v>253</v>
      </c>
      <c r="D129" s="361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</row>
    <row r="130" spans="1:18" ht="15">
      <c r="A130" s="129"/>
      <c r="B130" s="383">
        <v>15.35</v>
      </c>
      <c r="C130" s="364" t="s">
        <v>290</v>
      </c>
      <c r="D130" s="361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</row>
    <row r="131" spans="1:18" ht="15">
      <c r="A131" s="129"/>
      <c r="B131" s="363" t="s">
        <v>20</v>
      </c>
      <c r="D131" s="364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</row>
    <row r="132" spans="1:18" ht="15">
      <c r="A132" s="2"/>
      <c r="D132" s="2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</row>
    <row r="133" spans="1:18" ht="15">
      <c r="A133" s="2"/>
      <c r="B133" s="27"/>
      <c r="D133" s="2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</row>
    <row r="134" spans="1:18" ht="15">
      <c r="A134" s="2"/>
      <c r="D134" s="2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</row>
    <row r="135" spans="1:18" ht="15">
      <c r="A135" s="2"/>
      <c r="D135" s="2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</row>
    <row r="136" spans="1:18" ht="15">
      <c r="A136" s="2"/>
      <c r="D136" s="2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</row>
    <row r="137" spans="1:4" ht="15">
      <c r="A137" s="2"/>
      <c r="D137" s="2"/>
    </row>
  </sheetData>
  <sheetProtection password="CAC7" sheet="1" selectLockedCells="1"/>
  <autoFilter ref="B100:C131"/>
  <mergeCells count="7">
    <mergeCell ref="A1:E1"/>
    <mergeCell ref="B83:D83"/>
    <mergeCell ref="A67:F67"/>
    <mergeCell ref="G2:H2"/>
    <mergeCell ref="K3:P3"/>
    <mergeCell ref="K5:P5"/>
    <mergeCell ref="K7:Q7"/>
  </mergeCells>
  <printOptions/>
  <pageMargins left="0.4330708661417323" right="0.4330708661417323" top="0.5511811023622047" bottom="0.5511811023622047" header="0" footer="0.11811023622047245"/>
  <pageSetup fitToHeight="1" fitToWidth="1" horizontalDpi="600" verticalDpi="600" orientation="portrait" paperSize="9" scale="79" r:id="rId1"/>
  <headerFooter>
    <oddFooter>&amp;LTimetable 2014 V1&amp;RPage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3"/>
  <sheetViews>
    <sheetView zoomScalePageLayoutView="0" workbookViewId="0" topLeftCell="A1">
      <selection activeCell="F88" sqref="F88"/>
    </sheetView>
  </sheetViews>
  <sheetFormatPr defaultColWidth="9.140625" defaultRowHeight="15"/>
  <cols>
    <col min="1" max="1" width="8.28125" style="363" customWidth="1"/>
    <col min="2" max="2" width="10.00390625" style="363" customWidth="1"/>
    <col min="3" max="3" width="23.421875" style="363" customWidth="1"/>
    <col min="4" max="4" width="10.7109375" style="363" customWidth="1"/>
    <col min="5" max="5" width="11.7109375" style="363" customWidth="1"/>
    <col min="6" max="6" width="27.00390625" style="363" customWidth="1"/>
    <col min="7" max="7" width="8.00390625" style="363" customWidth="1"/>
    <col min="8" max="8" width="11.421875" style="363" customWidth="1"/>
    <col min="9" max="16384" width="9.140625" style="363" customWidth="1"/>
  </cols>
  <sheetData>
    <row r="1" spans="1:6" ht="19.5" thickBot="1">
      <c r="A1" s="478" t="s">
        <v>345</v>
      </c>
      <c r="B1" s="478"/>
      <c r="C1" s="478"/>
      <c r="D1" s="478"/>
      <c r="E1" s="478"/>
      <c r="F1" s="478"/>
    </row>
    <row r="2" spans="1:8" ht="15.75" thickBot="1">
      <c r="A2" s="132"/>
      <c r="B2" s="133" t="s">
        <v>101</v>
      </c>
      <c r="C2" s="133"/>
      <c r="D2" s="134"/>
      <c r="E2" s="133" t="s">
        <v>102</v>
      </c>
      <c r="F2" s="133"/>
      <c r="G2" s="481" t="s">
        <v>103</v>
      </c>
      <c r="H2" s="482"/>
    </row>
    <row r="3" spans="1:16" ht="15" customHeight="1" thickBot="1">
      <c r="A3" s="136">
        <v>11.15</v>
      </c>
      <c r="B3" s="137" t="str">
        <f>'Match specific timetable 6 Club'!B3</f>
        <v>Hurdles</v>
      </c>
      <c r="C3" s="137" t="str">
        <f>'Match specific timetable 6 Club'!C3</f>
        <v>U13 Girls 70m</v>
      </c>
      <c r="D3" s="138">
        <f>'Match specific timetable 6 Club'!D3</f>
        <v>11.15</v>
      </c>
      <c r="E3" s="137" t="str">
        <f>'Match specific timetable 6 Club'!E3</f>
        <v>Hammer</v>
      </c>
      <c r="F3" s="137" t="str">
        <f>'Match specific timetable 6 Club'!F3</f>
        <v>Sen Men/U17M/U15B (see notes)**</v>
      </c>
      <c r="G3" s="150" t="s">
        <v>106</v>
      </c>
      <c r="H3" s="156" t="str">
        <f>Teamsetup!$C$3</f>
        <v>-</v>
      </c>
      <c r="K3" s="631" t="s">
        <v>186</v>
      </c>
      <c r="L3" s="632"/>
      <c r="M3" s="632"/>
      <c r="N3" s="632"/>
      <c r="O3" s="632"/>
      <c r="P3" s="633"/>
    </row>
    <row r="4" spans="1:8" ht="15" customHeight="1" thickBot="1">
      <c r="A4" s="148" t="s">
        <v>20</v>
      </c>
      <c r="B4" s="138" t="s">
        <v>20</v>
      </c>
      <c r="C4" s="137" t="s">
        <v>107</v>
      </c>
      <c r="D4" s="138">
        <v>11.15</v>
      </c>
      <c r="E4" s="137" t="s">
        <v>18</v>
      </c>
      <c r="F4" s="137" t="str">
        <f>'Match specific timetable 6 Club'!F4</f>
        <v>U17 Men (Pit 1)</v>
      </c>
      <c r="G4" s="150" t="s">
        <v>108</v>
      </c>
      <c r="H4" s="156" t="str">
        <f>Teamsetup!$C$4</f>
        <v>-</v>
      </c>
    </row>
    <row r="5" spans="1:16" ht="15" customHeight="1" thickBot="1">
      <c r="A5" s="148" t="s">
        <v>20</v>
      </c>
      <c r="B5" s="138" t="s">
        <v>20</v>
      </c>
      <c r="C5" s="137" t="s">
        <v>109</v>
      </c>
      <c r="D5" s="138">
        <v>11.15</v>
      </c>
      <c r="E5" s="137" t="s">
        <v>85</v>
      </c>
      <c r="F5" s="137" t="str">
        <f>'Match specific timetable 6 Club'!F5</f>
        <v>U13/U15 Girls</v>
      </c>
      <c r="G5" s="150" t="s">
        <v>110</v>
      </c>
      <c r="H5" s="156" t="str">
        <f>Teamsetup!$C$7</f>
        <v>-</v>
      </c>
      <c r="K5" s="634" t="s">
        <v>187</v>
      </c>
      <c r="L5" s="635"/>
      <c r="M5" s="635"/>
      <c r="N5" s="635"/>
      <c r="O5" s="635"/>
      <c r="P5" s="636"/>
    </row>
    <row r="6" spans="1:8" ht="15" customHeight="1" thickBot="1">
      <c r="A6" s="148" t="s">
        <v>20</v>
      </c>
      <c r="B6" s="138" t="s">
        <v>20</v>
      </c>
      <c r="C6" s="137" t="s">
        <v>231</v>
      </c>
      <c r="D6" s="138">
        <v>11.15</v>
      </c>
      <c r="E6" s="137" t="s">
        <v>31</v>
      </c>
      <c r="F6" s="137" t="str">
        <f>'Match specific timetable 6 Club'!F6</f>
        <v>U13 Boys</v>
      </c>
      <c r="G6" s="150" t="s">
        <v>291</v>
      </c>
      <c r="H6" s="156" t="str">
        <f>CONCATENATE(Teamsetup!$C$9," &amp; ",Teamsetup!$C$10)</f>
        <v>- &amp; -</v>
      </c>
    </row>
    <row r="7" spans="1:17" ht="15" customHeight="1" thickBot="1">
      <c r="A7" s="148" t="s">
        <v>20</v>
      </c>
      <c r="B7" s="138" t="s">
        <v>20</v>
      </c>
      <c r="C7" s="137" t="s">
        <v>112</v>
      </c>
      <c r="D7" s="138">
        <v>11.15</v>
      </c>
      <c r="E7" s="137" t="s">
        <v>30</v>
      </c>
      <c r="F7" s="137" t="str">
        <f>'Match specific timetable 6 Club'!F7</f>
        <v>Sen Women/U17W/U15 Boys (Pit 2)**</v>
      </c>
      <c r="G7" s="150" t="s">
        <v>113</v>
      </c>
      <c r="H7" s="156" t="str">
        <f>Teamsetup!$C$5</f>
        <v>-</v>
      </c>
      <c r="K7" s="634" t="s">
        <v>188</v>
      </c>
      <c r="L7" s="635"/>
      <c r="M7" s="635"/>
      <c r="N7" s="635"/>
      <c r="O7" s="635"/>
      <c r="P7" s="635"/>
      <c r="Q7" s="636"/>
    </row>
    <row r="8" spans="1:8" ht="15" customHeight="1">
      <c r="A8" s="148" t="s">
        <v>20</v>
      </c>
      <c r="B8" s="138" t="s">
        <v>20</v>
      </c>
      <c r="C8" s="137" t="s">
        <v>114</v>
      </c>
      <c r="D8" s="138" t="s">
        <v>20</v>
      </c>
      <c r="E8" s="137" t="s">
        <v>20</v>
      </c>
      <c r="F8" s="137" t="str">
        <f>'Match specific timetable 6 Club'!F8</f>
        <v>.</v>
      </c>
      <c r="G8" s="150" t="s">
        <v>20</v>
      </c>
      <c r="H8" s="153"/>
    </row>
    <row r="9" spans="1:8" ht="15" customHeight="1">
      <c r="A9" s="148" t="s">
        <v>20</v>
      </c>
      <c r="B9" s="138" t="s">
        <v>20</v>
      </c>
      <c r="C9" s="137" t="s">
        <v>115</v>
      </c>
      <c r="D9" s="138">
        <v>11.5</v>
      </c>
      <c r="E9" s="137" t="s">
        <v>18</v>
      </c>
      <c r="F9" s="137" t="str">
        <f>'Match specific timetable 6 Club'!F9</f>
        <v>U13 Boys (Pit 1)</v>
      </c>
      <c r="G9" s="150" t="s">
        <v>291</v>
      </c>
      <c r="H9" s="153" t="str">
        <f>CONCATENATE(Teamsetup!$C$9," &amp; ",Teamsetup!$C$10)</f>
        <v>- &amp; -</v>
      </c>
    </row>
    <row r="10" spans="1:8" ht="15" customHeight="1">
      <c r="A10" s="148" t="s">
        <v>20</v>
      </c>
      <c r="B10" s="138" t="s">
        <v>20</v>
      </c>
      <c r="C10" s="137" t="s">
        <v>117</v>
      </c>
      <c r="D10" s="138">
        <v>11.5</v>
      </c>
      <c r="E10" s="137" t="s">
        <v>31</v>
      </c>
      <c r="F10" s="137" t="str">
        <f>'Match specific timetable 6 Club'!F10</f>
        <v>U13 Girls</v>
      </c>
      <c r="G10" s="150" t="s">
        <v>111</v>
      </c>
      <c r="H10" s="153" t="str">
        <f>Teamsetup!$C$8</f>
        <v>-</v>
      </c>
    </row>
    <row r="11" spans="1:8" ht="15" customHeight="1">
      <c r="A11" s="148">
        <v>12.15</v>
      </c>
      <c r="B11" s="137" t="s">
        <v>118</v>
      </c>
      <c r="C11" s="137" t="s">
        <v>119</v>
      </c>
      <c r="D11" s="138" t="s">
        <v>20</v>
      </c>
      <c r="E11" s="137" t="s">
        <v>20</v>
      </c>
      <c r="F11" s="137" t="str">
        <f>'Match specific timetable 6 Club'!F11</f>
        <v>.</v>
      </c>
      <c r="G11" s="150" t="s">
        <v>20</v>
      </c>
      <c r="H11" s="153"/>
    </row>
    <row r="12" spans="1:8" ht="15" customHeight="1">
      <c r="A12" s="148" t="s">
        <v>20</v>
      </c>
      <c r="B12" s="138" t="s">
        <v>20</v>
      </c>
      <c r="C12" s="137" t="s">
        <v>120</v>
      </c>
      <c r="D12" s="138">
        <v>12.05</v>
      </c>
      <c r="E12" s="137" t="s">
        <v>75</v>
      </c>
      <c r="F12" s="137" t="str">
        <f>'Match specific timetable 6 Club'!F12</f>
        <v>Sen Women/U17W/U15G (see notes)**</v>
      </c>
      <c r="G12" s="150" t="s">
        <v>121</v>
      </c>
      <c r="H12" s="153" t="str">
        <f>Teamsetup!$C$3</f>
        <v>-</v>
      </c>
    </row>
    <row r="13" spans="1:8" ht="15" customHeight="1">
      <c r="A13" s="148">
        <v>12.3</v>
      </c>
      <c r="B13" s="137" t="s">
        <v>122</v>
      </c>
      <c r="C13" s="137" t="s">
        <v>40</v>
      </c>
      <c r="D13" s="138" t="s">
        <v>20</v>
      </c>
      <c r="E13" s="323" t="s">
        <v>20</v>
      </c>
      <c r="F13" s="137" t="str">
        <f>'Match specific timetable 6 Club'!F13</f>
        <v>.</v>
      </c>
      <c r="G13" s="150" t="s">
        <v>20</v>
      </c>
      <c r="H13" s="153"/>
    </row>
    <row r="14" spans="1:17" ht="15" customHeight="1">
      <c r="A14" s="148" t="s">
        <v>20</v>
      </c>
      <c r="B14" s="138" t="s">
        <v>20</v>
      </c>
      <c r="C14" s="137" t="s">
        <v>39</v>
      </c>
      <c r="D14" s="138">
        <v>12.25</v>
      </c>
      <c r="E14" s="323" t="s">
        <v>18</v>
      </c>
      <c r="F14" s="137" t="str">
        <f>'Match specific timetable 6 Club'!F14</f>
        <v>U15 Girls (Pit 1)</v>
      </c>
      <c r="G14" s="150" t="s">
        <v>291</v>
      </c>
      <c r="H14" s="156" t="str">
        <f>CONCATENATE(Teamsetup!$C$9," &amp; ",Teamsetup!$C$10)</f>
        <v>- &amp; -</v>
      </c>
      <c r="Q14" s="363" t="s">
        <v>318</v>
      </c>
    </row>
    <row r="15" spans="1:8" ht="15" customHeight="1">
      <c r="A15" s="148"/>
      <c r="B15" s="138"/>
      <c r="C15" s="137" t="s">
        <v>173</v>
      </c>
      <c r="D15" s="138">
        <v>12.25</v>
      </c>
      <c r="E15" s="323" t="s">
        <v>125</v>
      </c>
      <c r="F15" s="137" t="str">
        <f>'Match specific timetable 6 Club'!F15</f>
        <v>Sen Men</v>
      </c>
      <c r="G15" s="150" t="s">
        <v>110</v>
      </c>
      <c r="H15" s="156" t="str">
        <f>Teamsetup!$C$7</f>
        <v>-</v>
      </c>
    </row>
    <row r="16" spans="1:8" ht="15" customHeight="1">
      <c r="A16" s="148" t="s">
        <v>20</v>
      </c>
      <c r="B16" s="138" t="s">
        <v>20</v>
      </c>
      <c r="C16" s="137" t="s">
        <v>124</v>
      </c>
      <c r="D16" s="138">
        <v>12.25</v>
      </c>
      <c r="E16" s="323" t="s">
        <v>85</v>
      </c>
      <c r="F16" s="137" t="str">
        <f>'Match specific timetable 6 Club'!F16</f>
        <v>Sen Women/U17 Women**</v>
      </c>
      <c r="G16" s="150" t="s">
        <v>111</v>
      </c>
      <c r="H16" s="153" t="str">
        <f>Teamsetup!$C$8</f>
        <v>-</v>
      </c>
    </row>
    <row r="17" spans="1:8" ht="15" customHeight="1">
      <c r="A17" s="148" t="s">
        <v>20</v>
      </c>
      <c r="B17" s="138" t="s">
        <v>20</v>
      </c>
      <c r="C17" s="137" t="s">
        <v>37</v>
      </c>
      <c r="D17" s="138" t="s">
        <v>20</v>
      </c>
      <c r="E17" s="323" t="s">
        <v>20</v>
      </c>
      <c r="F17" s="137" t="str">
        <f>'Match specific timetable 6 Club'!F17</f>
        <v>.</v>
      </c>
      <c r="G17" s="150" t="s">
        <v>20</v>
      </c>
      <c r="H17" s="153"/>
    </row>
    <row r="18" spans="1:8" ht="15" customHeight="1">
      <c r="A18" s="148" t="s">
        <v>20</v>
      </c>
      <c r="B18" s="138" t="s">
        <v>20</v>
      </c>
      <c r="C18" s="137" t="s">
        <v>35</v>
      </c>
      <c r="D18" s="138">
        <v>12.25</v>
      </c>
      <c r="E18" s="323" t="s">
        <v>55</v>
      </c>
      <c r="F18" s="137" t="str">
        <f>'Match specific timetable 6 Club'!F18</f>
        <v>U13G/U13B (see notes)</v>
      </c>
      <c r="G18" s="150" t="s">
        <v>126</v>
      </c>
      <c r="H18" s="153" t="str">
        <f>Teamsetup!$C$5</f>
        <v>-</v>
      </c>
    </row>
    <row r="19" spans="1:8" ht="15" customHeight="1">
      <c r="A19" s="148" t="s">
        <v>20</v>
      </c>
      <c r="B19" s="138" t="s">
        <v>20</v>
      </c>
      <c r="C19" s="137" t="s">
        <v>33</v>
      </c>
      <c r="D19" s="138" t="s">
        <v>20</v>
      </c>
      <c r="E19" s="323" t="s">
        <v>20</v>
      </c>
      <c r="F19" s="137" t="str">
        <f>'Match specific timetable 6 Club'!F19</f>
        <v>.</v>
      </c>
      <c r="G19" s="150" t="s">
        <v>20</v>
      </c>
      <c r="H19" s="153"/>
    </row>
    <row r="20" spans="1:8" ht="15" customHeight="1">
      <c r="A20" s="148" t="s">
        <v>20</v>
      </c>
      <c r="B20" s="138" t="s">
        <v>20</v>
      </c>
      <c r="C20" s="137" t="s">
        <v>44</v>
      </c>
      <c r="D20" s="138">
        <v>13</v>
      </c>
      <c r="E20" s="323" t="s">
        <v>31</v>
      </c>
      <c r="F20" s="137" t="str">
        <f>'Match specific timetable 6 Club'!F20</f>
        <v>U17 Men**</v>
      </c>
      <c r="G20" s="150" t="s">
        <v>110</v>
      </c>
      <c r="H20" s="153" t="str">
        <f>Teamsetup!$C$7</f>
        <v>-</v>
      </c>
    </row>
    <row r="21" spans="1:8" ht="15" customHeight="1">
      <c r="A21" s="148" t="s">
        <v>20</v>
      </c>
      <c r="B21" s="138" t="s">
        <v>20</v>
      </c>
      <c r="C21" s="137" t="s">
        <v>20</v>
      </c>
      <c r="D21" s="138">
        <v>13</v>
      </c>
      <c r="E21" s="323" t="s">
        <v>18</v>
      </c>
      <c r="F21" s="137" t="str">
        <f>'Match specific timetable 6 Club'!F21</f>
        <v>Sen Men (Pit 1)</v>
      </c>
      <c r="G21" s="150" t="s">
        <v>123</v>
      </c>
      <c r="H21" s="153" t="str">
        <f>Teamsetup!$C$6</f>
        <v>-</v>
      </c>
    </row>
    <row r="22" spans="1:8" ht="15" customHeight="1">
      <c r="A22" s="148">
        <v>13.25</v>
      </c>
      <c r="B22" s="137" t="s">
        <v>127</v>
      </c>
      <c r="C22" s="137" t="s">
        <v>40</v>
      </c>
      <c r="D22" s="138">
        <v>13</v>
      </c>
      <c r="E22" s="323" t="s">
        <v>43</v>
      </c>
      <c r="F22" s="137" t="str">
        <f>'Match specific timetable 6 Club'!F22</f>
        <v>U15 Boys</v>
      </c>
      <c r="G22" s="150" t="s">
        <v>108</v>
      </c>
      <c r="H22" s="153" t="str">
        <f>Teamsetup!$C$4</f>
        <v>-</v>
      </c>
    </row>
    <row r="23" spans="1:8" ht="15" customHeight="1">
      <c r="A23" s="148" t="s">
        <v>20</v>
      </c>
      <c r="B23" s="138" t="s">
        <v>20</v>
      </c>
      <c r="C23" s="137" t="s">
        <v>39</v>
      </c>
      <c r="D23" s="138" t="s">
        <v>20</v>
      </c>
      <c r="E23" s="323" t="s">
        <v>20</v>
      </c>
      <c r="F23" s="137" t="str">
        <f>'Match specific timetable 6 Club'!F23</f>
        <v>.</v>
      </c>
      <c r="G23" s="150" t="s">
        <v>20</v>
      </c>
      <c r="H23" s="153"/>
    </row>
    <row r="24" spans="1:8" ht="15" customHeight="1">
      <c r="A24" s="148"/>
      <c r="B24" s="138"/>
      <c r="C24" s="137" t="s">
        <v>173</v>
      </c>
      <c r="D24" s="138">
        <v>13.05</v>
      </c>
      <c r="E24" s="323" t="s">
        <v>128</v>
      </c>
      <c r="F24" s="137" t="str">
        <f>'Match specific timetable 6 Club'!F24</f>
        <v>Sen Women/U17 Women**</v>
      </c>
      <c r="G24" s="150" t="s">
        <v>126</v>
      </c>
      <c r="H24" s="153" t="str">
        <f>Teamsetup!$C$5</f>
        <v>-</v>
      </c>
    </row>
    <row r="25" spans="1:8" ht="15" customHeight="1">
      <c r="A25" s="148" t="s">
        <v>20</v>
      </c>
      <c r="B25" s="138" t="s">
        <v>20</v>
      </c>
      <c r="C25" s="137" t="s">
        <v>124</v>
      </c>
      <c r="D25" s="138" t="s">
        <v>20</v>
      </c>
      <c r="E25" s="323" t="s">
        <v>20</v>
      </c>
      <c r="F25" s="137" t="str">
        <f>'Match specific timetable 6 Club'!F25</f>
        <v>.</v>
      </c>
      <c r="G25" s="150" t="s">
        <v>20</v>
      </c>
      <c r="H25" s="153"/>
    </row>
    <row r="26" spans="1:8" ht="15" customHeight="1">
      <c r="A26" s="148" t="s">
        <v>20</v>
      </c>
      <c r="B26" s="138" t="s">
        <v>20</v>
      </c>
      <c r="C26" s="137" t="s">
        <v>37</v>
      </c>
      <c r="D26" s="138">
        <v>13.35</v>
      </c>
      <c r="E26" s="323" t="s">
        <v>31</v>
      </c>
      <c r="F26" s="137" t="str">
        <f>'Match specific timetable 6 Club'!F26</f>
        <v>U15 Girls/U17 Women**</v>
      </c>
      <c r="G26" s="150" t="s">
        <v>123</v>
      </c>
      <c r="H26" s="153" t="str">
        <f>Teamsetup!$C6</f>
        <v>-</v>
      </c>
    </row>
    <row r="27" spans="1:8" ht="15" customHeight="1">
      <c r="A27" s="148" t="s">
        <v>20</v>
      </c>
      <c r="B27" s="138" t="s">
        <v>20</v>
      </c>
      <c r="C27" s="137" t="s">
        <v>35</v>
      </c>
      <c r="D27" s="138">
        <v>13.35</v>
      </c>
      <c r="E27" s="323" t="s">
        <v>43</v>
      </c>
      <c r="F27" s="137" t="str">
        <f>'Match specific timetable 6 Club'!F27</f>
        <v>U17 Men**</v>
      </c>
      <c r="G27" s="150" t="s">
        <v>121</v>
      </c>
      <c r="H27" s="153" t="str">
        <f>Teamsetup!$C$3</f>
        <v>-</v>
      </c>
    </row>
    <row r="28" spans="1:8" ht="15" customHeight="1">
      <c r="A28" s="148" t="s">
        <v>20</v>
      </c>
      <c r="B28" s="138" t="s">
        <v>20</v>
      </c>
      <c r="C28" s="137" t="s">
        <v>33</v>
      </c>
      <c r="D28" s="138">
        <v>13.35</v>
      </c>
      <c r="E28" s="323" t="s">
        <v>131</v>
      </c>
      <c r="F28" s="137" t="str">
        <f>'Match specific timetable 6 Club'!F28</f>
        <v>U11 B&amp;G (Pit 2)</v>
      </c>
      <c r="G28" s="150" t="s">
        <v>111</v>
      </c>
      <c r="H28" s="153" t="str">
        <f>Teamsetup!$C$8</f>
        <v>-</v>
      </c>
    </row>
    <row r="29" spans="1:8" ht="15" customHeight="1">
      <c r="A29" s="148" t="s">
        <v>20</v>
      </c>
      <c r="B29" s="138" t="s">
        <v>20</v>
      </c>
      <c r="C29" s="137" t="s">
        <v>44</v>
      </c>
      <c r="D29" s="138">
        <v>13.35</v>
      </c>
      <c r="E29" s="323" t="s">
        <v>85</v>
      </c>
      <c r="F29" s="137" t="str">
        <f>'Match specific timetable 6 Club'!F29</f>
        <v>U13/U15 Boys</v>
      </c>
      <c r="G29" s="150" t="s">
        <v>110</v>
      </c>
      <c r="H29" s="153" t="str">
        <f>Teamsetup!$C$7</f>
        <v>-</v>
      </c>
    </row>
    <row r="30" spans="1:8" ht="15" customHeight="1">
      <c r="A30" s="136">
        <v>14.15</v>
      </c>
      <c r="B30" s="137" t="s">
        <v>129</v>
      </c>
      <c r="C30" s="137" t="s">
        <v>130</v>
      </c>
      <c r="D30" s="138" t="s">
        <v>20</v>
      </c>
      <c r="E30" s="323" t="s">
        <v>20</v>
      </c>
      <c r="F30" s="137" t="str">
        <f>'Match specific timetable 6 Club'!F30</f>
        <v>.</v>
      </c>
      <c r="G30" s="150" t="s">
        <v>20</v>
      </c>
      <c r="H30" s="153"/>
    </row>
    <row r="31" spans="1:8" ht="15" customHeight="1">
      <c r="A31" s="148" t="s">
        <v>20</v>
      </c>
      <c r="B31" s="138" t="s">
        <v>20</v>
      </c>
      <c r="C31" s="137" t="s">
        <v>132</v>
      </c>
      <c r="D31" s="138">
        <v>14.1</v>
      </c>
      <c r="E31" s="323" t="s">
        <v>55</v>
      </c>
      <c r="F31" s="137" t="str">
        <f>'Match specific timetable 6 Club'!F31</f>
        <v>U15 Boys</v>
      </c>
      <c r="G31" s="150" t="s">
        <v>116</v>
      </c>
      <c r="H31" s="153" t="str">
        <f>Teamsetup!$C$4</f>
        <v>-</v>
      </c>
    </row>
    <row r="32" spans="1:8" ht="15" customHeight="1">
      <c r="A32" s="136">
        <v>14.3</v>
      </c>
      <c r="B32" s="137" t="s">
        <v>133</v>
      </c>
      <c r="C32" s="137" t="s">
        <v>124</v>
      </c>
      <c r="D32" s="138">
        <v>14.1</v>
      </c>
      <c r="E32" s="323" t="s">
        <v>43</v>
      </c>
      <c r="F32" s="137" t="str">
        <f>'Match specific timetable 6 Club'!F32</f>
        <v>Sen Men</v>
      </c>
      <c r="G32" s="150" t="s">
        <v>106</v>
      </c>
      <c r="H32" s="153" t="str">
        <f>Teamsetup!$C$3</f>
        <v>-</v>
      </c>
    </row>
    <row r="33" spans="1:8" ht="15" customHeight="1">
      <c r="A33" s="148" t="s">
        <v>20</v>
      </c>
      <c r="B33" s="138" t="s">
        <v>20</v>
      </c>
      <c r="C33" s="137" t="s">
        <v>33</v>
      </c>
      <c r="D33" s="138">
        <v>14.1</v>
      </c>
      <c r="E33" s="323" t="s">
        <v>31</v>
      </c>
      <c r="F33" s="137" t="str">
        <f>'Match specific timetable 6 Club'!F33</f>
        <v>Sen Women</v>
      </c>
      <c r="G33" s="150" t="s">
        <v>126</v>
      </c>
      <c r="H33" s="153" t="str">
        <f>Teamsetup!$C$5</f>
        <v>-</v>
      </c>
    </row>
    <row r="34" spans="1:8" ht="15" customHeight="1">
      <c r="A34" s="148" t="s">
        <v>20</v>
      </c>
      <c r="B34" s="138" t="s">
        <v>20</v>
      </c>
      <c r="C34" s="137" t="s">
        <v>44</v>
      </c>
      <c r="D34" s="138" t="s">
        <v>20</v>
      </c>
      <c r="E34" s="323" t="s">
        <v>20</v>
      </c>
      <c r="F34" s="137" t="str">
        <f>'Match specific timetable 6 Club'!F34</f>
        <v>.</v>
      </c>
      <c r="G34" s="150" t="s">
        <v>20</v>
      </c>
      <c r="H34" s="153"/>
    </row>
    <row r="35" spans="1:8" ht="15" customHeight="1">
      <c r="A35" s="136">
        <v>14.5</v>
      </c>
      <c r="B35" s="137" t="s">
        <v>134</v>
      </c>
      <c r="C35" s="137" t="s">
        <v>39</v>
      </c>
      <c r="D35" s="138" t="s">
        <v>20</v>
      </c>
      <c r="E35" s="323" t="s">
        <v>20</v>
      </c>
      <c r="F35" s="137" t="s">
        <v>20</v>
      </c>
      <c r="G35" s="150" t="s">
        <v>20</v>
      </c>
      <c r="H35" s="153" t="str">
        <f>Teamsetup!$C$8</f>
        <v>-</v>
      </c>
    </row>
    <row r="36" spans="1:8" ht="15" customHeight="1">
      <c r="A36" s="148" t="s">
        <v>20</v>
      </c>
      <c r="B36" s="138" t="s">
        <v>20</v>
      </c>
      <c r="C36" s="137" t="s">
        <v>173</v>
      </c>
      <c r="D36" s="138">
        <v>14.2</v>
      </c>
      <c r="E36" s="323" t="s">
        <v>18</v>
      </c>
      <c r="F36" s="137" t="str">
        <f>'Match specific timetable 6 Club'!F36</f>
        <v>U13 Girls (Pit 1)</v>
      </c>
      <c r="G36" s="150" t="s">
        <v>123</v>
      </c>
      <c r="H36" s="153" t="str">
        <f>Teamsetup!$C$6</f>
        <v>-</v>
      </c>
    </row>
    <row r="37" spans="1:8" ht="15" customHeight="1">
      <c r="A37" s="148" t="s">
        <v>20</v>
      </c>
      <c r="B37" s="138" t="s">
        <v>20</v>
      </c>
      <c r="C37" s="137" t="s">
        <v>35</v>
      </c>
      <c r="D37" s="138" t="s">
        <v>20</v>
      </c>
      <c r="E37" s="323" t="s">
        <v>20</v>
      </c>
      <c r="F37" s="137" t="str">
        <f>'Match specific timetable 6 Club'!F37</f>
        <v>.</v>
      </c>
      <c r="G37" s="150" t="s">
        <v>20</v>
      </c>
      <c r="H37" s="153"/>
    </row>
    <row r="38" spans="1:8" ht="15" customHeight="1">
      <c r="A38" s="148" t="s">
        <v>20</v>
      </c>
      <c r="B38" s="138" t="s">
        <v>20</v>
      </c>
      <c r="C38" s="137" t="s">
        <v>20</v>
      </c>
      <c r="D38" s="138">
        <v>14.5</v>
      </c>
      <c r="E38" s="137" t="s">
        <v>55</v>
      </c>
      <c r="F38" s="137" t="str">
        <f>'Match specific timetable 6 Club'!F38</f>
        <v>U17 Men**</v>
      </c>
      <c r="G38" s="150" t="s">
        <v>108</v>
      </c>
      <c r="H38" s="153" t="str">
        <f>Teamsetup!$C$4</f>
        <v>-</v>
      </c>
    </row>
    <row r="39" spans="1:8" ht="15" customHeight="1">
      <c r="A39" s="136">
        <v>15.15</v>
      </c>
      <c r="B39" s="137" t="s">
        <v>135</v>
      </c>
      <c r="C39" s="137" t="s">
        <v>40</v>
      </c>
      <c r="D39" s="138">
        <v>14.5</v>
      </c>
      <c r="E39" s="137" t="s">
        <v>43</v>
      </c>
      <c r="F39" s="137" t="str">
        <f>'Match specific timetable 6 Club'!F39</f>
        <v>U15 Girls</v>
      </c>
      <c r="G39" s="150" t="s">
        <v>121</v>
      </c>
      <c r="H39" s="153" t="str">
        <f>Teamsetup!$C$3</f>
        <v>-</v>
      </c>
    </row>
    <row r="40" spans="1:8" ht="15" customHeight="1">
      <c r="A40" s="148" t="s">
        <v>20</v>
      </c>
      <c r="B40" s="138" t="s">
        <v>20</v>
      </c>
      <c r="C40" s="137" t="s">
        <v>39</v>
      </c>
      <c r="D40" s="138">
        <v>14.5</v>
      </c>
      <c r="E40" s="137" t="s">
        <v>85</v>
      </c>
      <c r="F40" s="137" t="str">
        <f>'Match specific timetable 6 Club'!F40</f>
        <v>U17 Men**/Sen Men</v>
      </c>
      <c r="G40" s="150" t="s">
        <v>291</v>
      </c>
      <c r="H40" s="153" t="str">
        <f>CONCATENATE(Teamsetup!$C$9," &amp; ",Teamsetup!$C$10)</f>
        <v>- &amp; -</v>
      </c>
    </row>
    <row r="41" spans="1:8" ht="15" customHeight="1">
      <c r="A41" s="148" t="s">
        <v>20</v>
      </c>
      <c r="B41" s="138" t="s">
        <v>20</v>
      </c>
      <c r="C41" s="137" t="s">
        <v>232</v>
      </c>
      <c r="D41" s="138">
        <v>14.5</v>
      </c>
      <c r="E41" s="137" t="s">
        <v>31</v>
      </c>
      <c r="F41" s="137" t="str">
        <f>'Match specific timetable 6 Club'!F41</f>
        <v>U15 Boys</v>
      </c>
      <c r="G41" s="150" t="s">
        <v>111</v>
      </c>
      <c r="H41" s="153" t="str">
        <f>Teamsetup!$C$8</f>
        <v>-</v>
      </c>
    </row>
    <row r="42" spans="1:8" ht="15" customHeight="1">
      <c r="A42" s="148" t="s">
        <v>20</v>
      </c>
      <c r="B42" s="138" t="s">
        <v>20</v>
      </c>
      <c r="C42" s="137" t="s">
        <v>37</v>
      </c>
      <c r="D42" s="138">
        <v>15</v>
      </c>
      <c r="E42" s="137" t="s">
        <v>18</v>
      </c>
      <c r="F42" s="137" t="str">
        <f>'Match specific timetable 6 Club'!F42</f>
        <v>Under 17 women (Pit 1)</v>
      </c>
      <c r="G42" s="150" t="s">
        <v>123</v>
      </c>
      <c r="H42" s="153" t="str">
        <f>Teamsetup!$C$6</f>
        <v>-</v>
      </c>
    </row>
    <row r="43" spans="1:8" ht="15" customHeight="1">
      <c r="A43" s="148" t="s">
        <v>20</v>
      </c>
      <c r="B43" s="138" t="s">
        <v>20</v>
      </c>
      <c r="C43" s="137" t="s">
        <v>35</v>
      </c>
      <c r="D43" s="138" t="s">
        <v>20</v>
      </c>
      <c r="E43" s="137" t="s">
        <v>20</v>
      </c>
      <c r="F43" s="137" t="str">
        <f>'Match specific timetable 6 Club'!F43</f>
        <v>.</v>
      </c>
      <c r="G43" s="150" t="s">
        <v>20</v>
      </c>
      <c r="H43" s="153" t="s">
        <v>20</v>
      </c>
    </row>
    <row r="44" spans="1:8" ht="15" customHeight="1">
      <c r="A44" s="148" t="s">
        <v>20</v>
      </c>
      <c r="B44" s="138" t="s">
        <v>20</v>
      </c>
      <c r="C44" s="137" t="s">
        <v>225</v>
      </c>
      <c r="D44" s="138">
        <v>15.25</v>
      </c>
      <c r="E44" s="137" t="s">
        <v>55</v>
      </c>
      <c r="F44" s="137" t="str">
        <f>'Match specific timetable 6 Club'!F44</f>
        <v>Sen Men</v>
      </c>
      <c r="G44" s="150" t="s">
        <v>121</v>
      </c>
      <c r="H44" s="156" t="str">
        <f>Teamsetup!$C$3</f>
        <v>-</v>
      </c>
    </row>
    <row r="45" spans="1:8" ht="15" customHeight="1">
      <c r="A45" s="136" t="s">
        <v>20</v>
      </c>
      <c r="B45" s="137" t="s">
        <v>20</v>
      </c>
      <c r="C45" s="137" t="s">
        <v>20</v>
      </c>
      <c r="D45" s="138">
        <v>15.25</v>
      </c>
      <c r="E45" s="137" t="s">
        <v>136</v>
      </c>
      <c r="F45" s="137" t="str">
        <f>'Match specific timetable 6 Club'!F45</f>
        <v>U13G/U13B (see notes)</v>
      </c>
      <c r="G45" s="150" t="s">
        <v>289</v>
      </c>
      <c r="H45" s="156" t="str">
        <f>Teamsetup!$C$4</f>
        <v>-</v>
      </c>
    </row>
    <row r="46" spans="1:8" ht="15" customHeight="1">
      <c r="A46" s="148" t="s">
        <v>20</v>
      </c>
      <c r="B46" s="138" t="s">
        <v>20</v>
      </c>
      <c r="C46" s="137" t="s">
        <v>20</v>
      </c>
      <c r="D46" s="138" t="s">
        <v>20</v>
      </c>
      <c r="E46" s="137" t="s">
        <v>20</v>
      </c>
      <c r="F46" s="137" t="str">
        <f>'Match specific timetable 6 Club'!F46</f>
        <v>.</v>
      </c>
      <c r="G46" s="150" t="s">
        <v>20</v>
      </c>
      <c r="H46" s="156" t="s">
        <v>20</v>
      </c>
    </row>
    <row r="47" spans="1:8" ht="15" customHeight="1">
      <c r="A47" s="136">
        <v>16.05</v>
      </c>
      <c r="B47" s="137" t="s">
        <v>137</v>
      </c>
      <c r="C47" s="137" t="s">
        <v>40</v>
      </c>
      <c r="D47" s="138">
        <v>15.35</v>
      </c>
      <c r="E47" s="137" t="s">
        <v>18</v>
      </c>
      <c r="F47" s="137" t="str">
        <f>'Match specific timetable 6 Club'!F47</f>
        <v>Sen. Women (Pit 1)</v>
      </c>
      <c r="G47" s="150" t="s">
        <v>111</v>
      </c>
      <c r="H47" s="153" t="str">
        <f>Teamsetup!$C$8</f>
        <v>-</v>
      </c>
    </row>
    <row r="48" spans="1:8" ht="15" customHeight="1">
      <c r="A48" s="148" t="s">
        <v>20</v>
      </c>
      <c r="B48" s="138" t="s">
        <v>20</v>
      </c>
      <c r="C48" s="137" t="s">
        <v>39</v>
      </c>
      <c r="D48" s="138" t="s">
        <v>20</v>
      </c>
      <c r="E48" s="137" t="s">
        <v>20</v>
      </c>
      <c r="F48" s="137" t="str">
        <f>'Match specific timetable 6 Club'!F48</f>
        <v>.</v>
      </c>
      <c r="G48" s="150" t="s">
        <v>20</v>
      </c>
      <c r="H48" s="153" t="s">
        <v>20</v>
      </c>
    </row>
    <row r="49" spans="1:8" ht="15" customHeight="1">
      <c r="A49" s="148"/>
      <c r="B49" s="138"/>
      <c r="C49" s="137" t="s">
        <v>173</v>
      </c>
      <c r="D49" s="138">
        <v>16.15</v>
      </c>
      <c r="E49" s="137" t="s">
        <v>55</v>
      </c>
      <c r="F49" s="137" t="str">
        <f>'Match specific timetable 6 Club'!F49</f>
        <v>U15 Girls</v>
      </c>
      <c r="G49" s="150" t="s">
        <v>116</v>
      </c>
      <c r="H49" s="153" t="str">
        <f>Teamsetup!$C$4</f>
        <v>-</v>
      </c>
    </row>
    <row r="50" spans="1:8" ht="15" customHeight="1">
      <c r="A50" s="148" t="s">
        <v>20</v>
      </c>
      <c r="B50" s="138" t="s">
        <v>20</v>
      </c>
      <c r="C50" s="137" t="s">
        <v>124</v>
      </c>
      <c r="D50" s="138">
        <v>16.15</v>
      </c>
      <c r="E50" s="137" t="s">
        <v>30</v>
      </c>
      <c r="F50" s="137" t="str">
        <f>'Match specific timetable 6 Club'!F50</f>
        <v>Sen Men/U17 Men (Pit 2)**</v>
      </c>
      <c r="G50" s="150" t="s">
        <v>126</v>
      </c>
      <c r="H50" s="153" t="str">
        <f>Teamsetup!$C$5</f>
        <v>-</v>
      </c>
    </row>
    <row r="51" spans="1:8" ht="15" customHeight="1">
      <c r="A51" s="148" t="s">
        <v>20</v>
      </c>
      <c r="B51" s="138" t="s">
        <v>20</v>
      </c>
      <c r="C51" s="137" t="s">
        <v>37</v>
      </c>
      <c r="D51" s="138">
        <v>16.15</v>
      </c>
      <c r="E51" s="137" t="s">
        <v>18</v>
      </c>
      <c r="F51" s="137" t="str">
        <f>'Match specific timetable 6 Club'!F51</f>
        <v>U15 Boys (Pit 1)</v>
      </c>
      <c r="G51" s="150" t="s">
        <v>110</v>
      </c>
      <c r="H51" s="153" t="str">
        <f>Teamsetup!$C$7</f>
        <v>-</v>
      </c>
    </row>
    <row r="52" spans="1:8" ht="15" customHeight="1">
      <c r="A52" s="148" t="s">
        <v>20</v>
      </c>
      <c r="B52" s="138" t="s">
        <v>20</v>
      </c>
      <c r="C52" s="137" t="s">
        <v>35</v>
      </c>
      <c r="D52" s="138">
        <v>16.15</v>
      </c>
      <c r="E52" s="137" t="s">
        <v>43</v>
      </c>
      <c r="F52" s="137" t="str">
        <f>'Match specific timetable 6 Club'!F52</f>
        <v>U17 Women**/Sen Women</v>
      </c>
      <c r="G52" s="150" t="s">
        <v>123</v>
      </c>
      <c r="H52" s="153" t="str">
        <f>Teamsetup!$C$6</f>
        <v>-</v>
      </c>
    </row>
    <row r="53" spans="1:8" ht="15" customHeight="1">
      <c r="A53" s="148" t="s">
        <v>20</v>
      </c>
      <c r="B53" s="138" t="s">
        <v>20</v>
      </c>
      <c r="C53" s="137" t="s">
        <v>33</v>
      </c>
      <c r="D53" s="138">
        <v>16.15</v>
      </c>
      <c r="E53" s="137" t="s">
        <v>31</v>
      </c>
      <c r="F53" s="137" t="str">
        <f>'Match specific timetable 6 Club'!F53</f>
        <v>U11 B&amp;G</v>
      </c>
      <c r="G53" s="150" t="s">
        <v>291</v>
      </c>
      <c r="H53" s="156" t="str">
        <f>CONCATENATE(Teamsetup!$C$9," &amp; ",Teamsetup!$C$10)</f>
        <v>- &amp; -</v>
      </c>
    </row>
    <row r="54" spans="1:8" ht="15" customHeight="1">
      <c r="A54" s="148" t="s">
        <v>20</v>
      </c>
      <c r="B54" s="138" t="s">
        <v>20</v>
      </c>
      <c r="C54" s="137" t="s">
        <v>44</v>
      </c>
      <c r="D54" s="138" t="s">
        <v>20</v>
      </c>
      <c r="E54" s="137" t="s">
        <v>20</v>
      </c>
      <c r="F54" s="137" t="str">
        <f>'Match specific timetable 6 Club'!F54</f>
        <v>.</v>
      </c>
      <c r="G54" s="150" t="s">
        <v>20</v>
      </c>
      <c r="H54" s="153"/>
    </row>
    <row r="55" spans="1:8" ht="15" customHeight="1">
      <c r="A55" s="148" t="s">
        <v>20</v>
      </c>
      <c r="B55" s="138" t="s">
        <v>20</v>
      </c>
      <c r="C55" s="137" t="s">
        <v>20</v>
      </c>
      <c r="D55" s="140" t="s">
        <v>20</v>
      </c>
      <c r="E55" s="141" t="s">
        <v>85</v>
      </c>
      <c r="F55" s="141" t="s">
        <v>203</v>
      </c>
      <c r="G55" s="151" t="s">
        <v>20</v>
      </c>
      <c r="H55" s="155"/>
    </row>
    <row r="56" spans="1:8" ht="15" customHeight="1">
      <c r="A56" s="136">
        <v>16.5</v>
      </c>
      <c r="B56" s="137" t="s">
        <v>138</v>
      </c>
      <c r="C56" s="137" t="s">
        <v>40</v>
      </c>
      <c r="D56" s="138" t="s">
        <v>20</v>
      </c>
      <c r="E56" s="137" t="s">
        <v>139</v>
      </c>
      <c r="F56" s="137" t="s">
        <v>220</v>
      </c>
      <c r="G56" s="150" t="s">
        <v>20</v>
      </c>
      <c r="H56" s="153"/>
    </row>
    <row r="57" spans="1:8" ht="15" customHeight="1">
      <c r="A57" s="148" t="s">
        <v>20</v>
      </c>
      <c r="B57" s="138" t="s">
        <v>20</v>
      </c>
      <c r="C57" s="137" t="s">
        <v>39</v>
      </c>
      <c r="D57" s="138" t="s">
        <v>20</v>
      </c>
      <c r="E57" s="358" t="s">
        <v>226</v>
      </c>
      <c r="F57" s="137" t="s">
        <v>233</v>
      </c>
      <c r="G57" s="150" t="s">
        <v>20</v>
      </c>
      <c r="H57" s="153"/>
    </row>
    <row r="58" spans="1:8" ht="15" customHeight="1">
      <c r="A58" s="148"/>
      <c r="B58" s="138"/>
      <c r="C58" s="137" t="s">
        <v>173</v>
      </c>
      <c r="D58" s="138"/>
      <c r="E58" s="358"/>
      <c r="F58" s="137" t="s">
        <v>204</v>
      </c>
      <c r="G58" s="150" t="s">
        <v>20</v>
      </c>
      <c r="H58" s="153"/>
    </row>
    <row r="59" spans="1:8" ht="15" customHeight="1">
      <c r="A59" s="148" t="s">
        <v>20</v>
      </c>
      <c r="B59" s="138" t="s">
        <v>20</v>
      </c>
      <c r="C59" s="137" t="s">
        <v>124</v>
      </c>
      <c r="D59" s="138" t="s">
        <v>20</v>
      </c>
      <c r="E59" s="358" t="s">
        <v>227</v>
      </c>
      <c r="F59" s="137" t="s">
        <v>205</v>
      </c>
      <c r="G59" s="150" t="s">
        <v>20</v>
      </c>
      <c r="H59" s="153"/>
    </row>
    <row r="60" spans="1:8" ht="15" customHeight="1">
      <c r="A60" s="148" t="s">
        <v>20</v>
      </c>
      <c r="B60" s="138" t="s">
        <v>20</v>
      </c>
      <c r="C60" s="137" t="s">
        <v>37</v>
      </c>
      <c r="D60" s="138" t="s">
        <v>20</v>
      </c>
      <c r="E60" s="137" t="s">
        <v>20</v>
      </c>
      <c r="F60" s="137" t="s">
        <v>206</v>
      </c>
      <c r="G60" s="150" t="s">
        <v>20</v>
      </c>
      <c r="H60" s="153"/>
    </row>
    <row r="61" spans="1:8" ht="15" customHeight="1">
      <c r="A61" s="148" t="s">
        <v>20</v>
      </c>
      <c r="B61" s="138" t="s">
        <v>20</v>
      </c>
      <c r="C61" s="137" t="s">
        <v>35</v>
      </c>
      <c r="D61" s="138" t="s">
        <v>20</v>
      </c>
      <c r="E61" s="137" t="s">
        <v>20</v>
      </c>
      <c r="F61" s="137" t="s">
        <v>224</v>
      </c>
      <c r="G61" s="150" t="s">
        <v>20</v>
      </c>
      <c r="H61" s="153"/>
    </row>
    <row r="62" spans="1:8" ht="15" customHeight="1">
      <c r="A62" s="148" t="s">
        <v>20</v>
      </c>
      <c r="B62" s="138" t="s">
        <v>20</v>
      </c>
      <c r="C62" s="137" t="s">
        <v>33</v>
      </c>
      <c r="D62" s="138" t="s">
        <v>20</v>
      </c>
      <c r="E62" s="137" t="s">
        <v>20</v>
      </c>
      <c r="F62" s="357" t="s">
        <v>223</v>
      </c>
      <c r="G62" s="150" t="s">
        <v>20</v>
      </c>
      <c r="H62" s="153"/>
    </row>
    <row r="63" spans="1:8" ht="15" customHeight="1" thickBot="1">
      <c r="A63" s="149" t="s">
        <v>20</v>
      </c>
      <c r="B63" s="145" t="s">
        <v>20</v>
      </c>
      <c r="C63" s="144" t="s">
        <v>44</v>
      </c>
      <c r="D63" s="145" t="s">
        <v>20</v>
      </c>
      <c r="E63" s="144" t="s">
        <v>20</v>
      </c>
      <c r="F63" s="144" t="s">
        <v>140</v>
      </c>
      <c r="G63" s="152" t="s">
        <v>20</v>
      </c>
      <c r="H63" s="154"/>
    </row>
    <row r="64" spans="1:7" ht="15" customHeight="1">
      <c r="A64" s="127"/>
      <c r="B64" s="128"/>
      <c r="C64" s="128"/>
      <c r="D64" s="127"/>
      <c r="E64" s="128"/>
      <c r="F64" s="128"/>
      <c r="G64" s="128"/>
    </row>
    <row r="65" spans="1:7" ht="15" customHeight="1">
      <c r="A65" s="127"/>
      <c r="B65" s="128"/>
      <c r="C65" s="128"/>
      <c r="D65" s="127"/>
      <c r="E65" s="128"/>
      <c r="F65" s="128"/>
      <c r="G65" s="128"/>
    </row>
    <row r="66" spans="1:7" ht="15" customHeight="1">
      <c r="A66" s="127"/>
      <c r="B66" s="128"/>
      <c r="C66" s="128"/>
      <c r="D66" s="127"/>
      <c r="E66" s="128"/>
      <c r="F66" s="128"/>
      <c r="G66" s="128"/>
    </row>
    <row r="67" spans="1:7" ht="15" customHeight="1">
      <c r="A67" s="480" t="s">
        <v>346</v>
      </c>
      <c r="B67" s="480"/>
      <c r="C67" s="480"/>
      <c r="D67" s="480"/>
      <c r="E67" s="480"/>
      <c r="F67" s="480"/>
      <c r="G67" s="128"/>
    </row>
    <row r="68" spans="1:7" s="170" customFormat="1" ht="15" customHeight="1">
      <c r="A68" s="379" t="s">
        <v>343</v>
      </c>
      <c r="B68" s="380"/>
      <c r="C68" s="380"/>
      <c r="D68" s="380"/>
      <c r="E68" s="380"/>
      <c r="F68" s="380"/>
      <c r="G68" s="36"/>
    </row>
    <row r="69" spans="1:7" s="170" customFormat="1" ht="15" customHeight="1">
      <c r="A69" s="379" t="s">
        <v>342</v>
      </c>
      <c r="B69" s="380"/>
      <c r="C69" s="380"/>
      <c r="D69" s="380"/>
      <c r="E69" s="380"/>
      <c r="F69" s="380"/>
      <c r="G69" s="36"/>
    </row>
    <row r="70" spans="1:7" s="382" customFormat="1" ht="15" customHeight="1">
      <c r="A70" s="379" t="s">
        <v>238</v>
      </c>
      <c r="B70" s="381"/>
      <c r="C70" s="381"/>
      <c r="D70" s="381"/>
      <c r="E70" s="381"/>
      <c r="F70" s="381"/>
      <c r="G70" s="35"/>
    </row>
    <row r="71" ht="15" customHeight="1">
      <c r="A71" s="363" t="s">
        <v>239</v>
      </c>
    </row>
    <row r="72" ht="15" customHeight="1">
      <c r="A72" s="363" t="s">
        <v>237</v>
      </c>
    </row>
    <row r="73" ht="15" customHeight="1">
      <c r="A73" s="363" t="s">
        <v>141</v>
      </c>
    </row>
    <row r="74" ht="15" customHeight="1">
      <c r="A74" s="363" t="s">
        <v>174</v>
      </c>
    </row>
    <row r="75" ht="15" customHeight="1">
      <c r="A75" s="363" t="s">
        <v>175</v>
      </c>
    </row>
    <row r="76" ht="15" customHeight="1">
      <c r="A76" s="363" t="s">
        <v>234</v>
      </c>
    </row>
    <row r="77" ht="15" customHeight="1">
      <c r="A77" s="363" t="s">
        <v>228</v>
      </c>
    </row>
    <row r="78" ht="15" customHeight="1">
      <c r="A78" s="363" t="s">
        <v>235</v>
      </c>
    </row>
    <row r="79" ht="15" customHeight="1">
      <c r="A79" s="363" t="s">
        <v>207</v>
      </c>
    </row>
    <row r="80" ht="15" customHeight="1">
      <c r="A80" s="363" t="s">
        <v>236</v>
      </c>
    </row>
    <row r="81" ht="15" customHeight="1">
      <c r="A81" s="363" t="s">
        <v>142</v>
      </c>
    </row>
    <row r="82" spans="1:4" ht="15">
      <c r="A82" s="2"/>
      <c r="D82" s="2"/>
    </row>
    <row r="83" spans="1:5" ht="15">
      <c r="A83" s="129"/>
      <c r="B83" s="479" t="s">
        <v>121</v>
      </c>
      <c r="C83" s="479"/>
      <c r="D83" s="479"/>
      <c r="E83" s="22" t="str">
        <f>Teamsetup!$C$3</f>
        <v>-</v>
      </c>
    </row>
    <row r="84" spans="1:4" ht="15">
      <c r="A84" s="129"/>
      <c r="B84" s="379">
        <v>11.15</v>
      </c>
      <c r="C84" s="379" t="s">
        <v>240</v>
      </c>
      <c r="D84" s="379"/>
    </row>
    <row r="85" spans="1:4" ht="15">
      <c r="A85" s="129"/>
      <c r="B85" s="379">
        <v>12.05</v>
      </c>
      <c r="C85" s="361" t="s">
        <v>241</v>
      </c>
      <c r="D85" s="361"/>
    </row>
    <row r="86" spans="1:4" ht="15">
      <c r="A86" s="129"/>
      <c r="B86" s="383">
        <v>13.35</v>
      </c>
      <c r="C86" s="361" t="s">
        <v>335</v>
      </c>
      <c r="D86" s="361"/>
    </row>
    <row r="87" spans="1:4" ht="15">
      <c r="A87" s="129"/>
      <c r="B87" s="383">
        <v>14.1</v>
      </c>
      <c r="C87" s="361" t="s">
        <v>242</v>
      </c>
      <c r="D87" s="361"/>
    </row>
    <row r="88" spans="1:4" ht="15">
      <c r="A88" s="129"/>
      <c r="B88" s="383">
        <v>14.5</v>
      </c>
      <c r="C88" s="361" t="s">
        <v>243</v>
      </c>
      <c r="D88" s="361"/>
    </row>
    <row r="89" spans="1:8" ht="14.25" customHeight="1">
      <c r="A89" s="129"/>
      <c r="B89" s="379">
        <v>15.25</v>
      </c>
      <c r="C89" s="361" t="s">
        <v>260</v>
      </c>
      <c r="D89" s="361"/>
      <c r="F89" s="83"/>
      <c r="G89" s="83"/>
      <c r="H89" s="83"/>
    </row>
    <row r="90" spans="1:4" ht="15">
      <c r="A90" s="129"/>
      <c r="B90" s="361" t="s">
        <v>20</v>
      </c>
      <c r="C90" s="361"/>
      <c r="D90" s="361"/>
    </row>
    <row r="91" spans="1:5" ht="15">
      <c r="A91" s="129"/>
      <c r="B91" s="479" t="s">
        <v>116</v>
      </c>
      <c r="C91" s="479"/>
      <c r="D91" s="479"/>
      <c r="E91" s="22" t="str">
        <f>Teamsetup!$C$4</f>
        <v>-</v>
      </c>
    </row>
    <row r="92" spans="1:4" ht="15">
      <c r="A92" s="129"/>
      <c r="B92" s="383">
        <v>11.15</v>
      </c>
      <c r="C92" s="361" t="s">
        <v>244</v>
      </c>
      <c r="D92" s="361"/>
    </row>
    <row r="93" spans="1:4" ht="15">
      <c r="A93" s="129"/>
      <c r="B93" s="383">
        <v>13</v>
      </c>
      <c r="C93" s="361" t="s">
        <v>246</v>
      </c>
      <c r="D93" s="361"/>
    </row>
    <row r="94" spans="1:4" ht="15">
      <c r="A94" s="129"/>
      <c r="B94" s="383">
        <v>14.1</v>
      </c>
      <c r="C94" s="361" t="s">
        <v>247</v>
      </c>
      <c r="D94" s="361"/>
    </row>
    <row r="95" spans="1:4" ht="15">
      <c r="A95" s="129"/>
      <c r="B95" s="383">
        <v>14.5</v>
      </c>
      <c r="C95" s="361" t="s">
        <v>248</v>
      </c>
      <c r="D95" s="361"/>
    </row>
    <row r="96" spans="1:4" ht="15">
      <c r="A96" s="129"/>
      <c r="B96" s="379">
        <v>15.25</v>
      </c>
      <c r="C96" s="361" t="s">
        <v>261</v>
      </c>
      <c r="D96" s="361"/>
    </row>
    <row r="97" spans="1:4" ht="15">
      <c r="A97" s="129"/>
      <c r="B97" s="383">
        <v>16.15</v>
      </c>
      <c r="C97" s="361" t="s">
        <v>249</v>
      </c>
      <c r="D97" s="361"/>
    </row>
    <row r="98" spans="1:4" ht="15">
      <c r="A98" s="129"/>
      <c r="B98" s="361"/>
      <c r="C98" s="361"/>
      <c r="D98" s="361"/>
    </row>
    <row r="99" spans="1:5" ht="15" customHeight="1">
      <c r="A99" s="129"/>
      <c r="B99" s="479" t="s">
        <v>126</v>
      </c>
      <c r="C99" s="479"/>
      <c r="D99" s="479"/>
      <c r="E99" s="22" t="str">
        <f>Teamsetup!$C$5</f>
        <v>-</v>
      </c>
    </row>
    <row r="100" spans="1:4" ht="15">
      <c r="A100" s="129"/>
      <c r="B100" s="379">
        <v>11.15</v>
      </c>
      <c r="C100" s="361" t="s">
        <v>255</v>
      </c>
      <c r="D100" s="361"/>
    </row>
    <row r="101" spans="1:4" ht="15">
      <c r="A101" s="129"/>
      <c r="B101" s="379">
        <v>12.25</v>
      </c>
      <c r="C101" s="361" t="s">
        <v>251</v>
      </c>
      <c r="D101" s="361"/>
    </row>
    <row r="102" spans="1:4" ht="15">
      <c r="A102" s="129"/>
      <c r="B102" s="379">
        <v>13.05</v>
      </c>
      <c r="C102" s="361" t="s">
        <v>250</v>
      </c>
      <c r="D102" s="361"/>
    </row>
    <row r="103" spans="1:4" ht="15">
      <c r="A103" s="129"/>
      <c r="B103" s="383">
        <v>14.1</v>
      </c>
      <c r="C103" s="361" t="s">
        <v>336</v>
      </c>
      <c r="D103" s="361"/>
    </row>
    <row r="104" spans="1:4" ht="15">
      <c r="A104" s="129"/>
      <c r="B104" s="379">
        <v>16.15</v>
      </c>
      <c r="C104" s="361" t="s">
        <v>254</v>
      </c>
      <c r="D104" s="361"/>
    </row>
    <row r="105" spans="1:4" ht="15">
      <c r="A105" s="129"/>
      <c r="B105" s="361" t="s">
        <v>20</v>
      </c>
      <c r="C105" s="361"/>
      <c r="D105" s="361"/>
    </row>
    <row r="106" spans="1:5" ht="15">
      <c r="A106" s="129"/>
      <c r="B106" s="479" t="s">
        <v>123</v>
      </c>
      <c r="C106" s="479"/>
      <c r="D106" s="479"/>
      <c r="E106" s="22" t="str">
        <f>Teamsetup!$C$6</f>
        <v>-</v>
      </c>
    </row>
    <row r="107" spans="1:4" ht="15">
      <c r="A107" s="129"/>
      <c r="B107" s="383">
        <v>13</v>
      </c>
      <c r="C107" s="361" t="s">
        <v>257</v>
      </c>
      <c r="D107" s="361"/>
    </row>
    <row r="108" spans="1:4" ht="15">
      <c r="A108" s="129"/>
      <c r="B108" s="379">
        <v>13.35</v>
      </c>
      <c r="C108" s="361" t="s">
        <v>320</v>
      </c>
      <c r="D108" s="361"/>
    </row>
    <row r="109" spans="1:4" ht="15">
      <c r="A109" s="129"/>
      <c r="B109" s="383">
        <v>14.2</v>
      </c>
      <c r="C109" s="361" t="s">
        <v>258</v>
      </c>
      <c r="D109" s="361"/>
    </row>
    <row r="110" spans="1:4" ht="15">
      <c r="A110" s="129"/>
      <c r="B110" s="383">
        <v>15</v>
      </c>
      <c r="C110" s="361" t="s">
        <v>288</v>
      </c>
      <c r="D110" s="361"/>
    </row>
    <row r="111" spans="1:4" ht="15">
      <c r="A111" s="129"/>
      <c r="B111" s="379">
        <v>16.15</v>
      </c>
      <c r="C111" s="361" t="s">
        <v>259</v>
      </c>
      <c r="D111" s="361"/>
    </row>
    <row r="112" spans="1:4" ht="15">
      <c r="A112" s="129"/>
      <c r="B112" s="361" t="s">
        <v>20</v>
      </c>
      <c r="C112" s="361"/>
      <c r="D112" s="361"/>
    </row>
    <row r="113" spans="1:5" ht="15">
      <c r="A113" s="129"/>
      <c r="B113" s="479" t="s">
        <v>110</v>
      </c>
      <c r="C113" s="479"/>
      <c r="D113" s="479"/>
      <c r="E113" s="22" t="str">
        <f>Teamsetup!$C$7</f>
        <v>-</v>
      </c>
    </row>
    <row r="114" spans="1:4" ht="15">
      <c r="A114" s="129"/>
      <c r="B114" s="361" t="s">
        <v>271</v>
      </c>
      <c r="C114" s="361" t="s">
        <v>272</v>
      </c>
      <c r="D114" s="361"/>
    </row>
    <row r="115" spans="1:4" ht="15">
      <c r="A115" s="129"/>
      <c r="B115" s="361" t="s">
        <v>273</v>
      </c>
      <c r="C115" s="361" t="s">
        <v>274</v>
      </c>
      <c r="D115" s="361"/>
    </row>
    <row r="116" spans="1:4" ht="15">
      <c r="A116" s="129"/>
      <c r="B116" s="361" t="s">
        <v>275</v>
      </c>
      <c r="C116" s="361" t="s">
        <v>276</v>
      </c>
      <c r="D116" s="361"/>
    </row>
    <row r="117" spans="1:4" ht="15">
      <c r="A117" s="129"/>
      <c r="B117" s="361" t="s">
        <v>277</v>
      </c>
      <c r="C117" s="361" t="s">
        <v>278</v>
      </c>
      <c r="D117" s="361"/>
    </row>
    <row r="118" spans="1:4" ht="15">
      <c r="A118" s="129"/>
      <c r="B118" s="361" t="s">
        <v>279</v>
      </c>
      <c r="C118" s="361" t="s">
        <v>280</v>
      </c>
      <c r="D118" s="361"/>
    </row>
    <row r="119" spans="1:4" ht="15">
      <c r="A119" s="129"/>
      <c r="B119" s="361" t="s">
        <v>20</v>
      </c>
      <c r="C119" s="361"/>
      <c r="D119" s="361"/>
    </row>
    <row r="120" spans="1:5" ht="15">
      <c r="A120" s="129"/>
      <c r="B120" s="479" t="s">
        <v>111</v>
      </c>
      <c r="C120" s="479"/>
      <c r="D120" s="479"/>
      <c r="E120" s="22" t="str">
        <f>Teamsetup!$C$8</f>
        <v>-</v>
      </c>
    </row>
    <row r="121" spans="1:4" ht="15">
      <c r="A121" s="129"/>
      <c r="B121" s="361" t="s">
        <v>283</v>
      </c>
      <c r="C121" s="361" t="s">
        <v>284</v>
      </c>
      <c r="D121" s="361"/>
    </row>
    <row r="122" spans="1:4" ht="15">
      <c r="A122" s="129"/>
      <c r="B122" s="361" t="s">
        <v>285</v>
      </c>
      <c r="C122" s="361" t="s">
        <v>286</v>
      </c>
      <c r="D122" s="361"/>
    </row>
    <row r="123" spans="1:4" ht="15">
      <c r="A123" s="129"/>
      <c r="B123" s="379">
        <v>13.35</v>
      </c>
      <c r="C123" s="361" t="s">
        <v>287</v>
      </c>
      <c r="D123" s="361"/>
    </row>
    <row r="124" spans="1:4" ht="15">
      <c r="A124" s="129"/>
      <c r="B124" s="485">
        <v>14.5</v>
      </c>
      <c r="C124" s="361" t="s">
        <v>253</v>
      </c>
      <c r="D124" s="361"/>
    </row>
    <row r="125" spans="1:4" ht="15">
      <c r="A125" s="129"/>
      <c r="B125" s="383">
        <v>15.35</v>
      </c>
      <c r="C125" s="364" t="s">
        <v>293</v>
      </c>
      <c r="D125" s="361"/>
    </row>
    <row r="126" spans="1:4" ht="15">
      <c r="A126" s="129"/>
      <c r="B126" s="363" t="s">
        <v>20</v>
      </c>
      <c r="D126" s="364"/>
    </row>
    <row r="127" spans="1:5" ht="15">
      <c r="A127" s="2"/>
      <c r="B127" s="436" t="s">
        <v>292</v>
      </c>
      <c r="D127" s="2"/>
      <c r="E127" s="363" t="str">
        <f>CONCATENATE(Teamsetup!$C$9," &amp; ",Teamsetup!$C$10)</f>
        <v>- &amp; -</v>
      </c>
    </row>
    <row r="128" spans="1:4" ht="15">
      <c r="A128" s="2"/>
      <c r="B128" s="27">
        <v>11.15</v>
      </c>
      <c r="C128" s="363" t="s">
        <v>294</v>
      </c>
      <c r="D128" s="2"/>
    </row>
    <row r="129" spans="1:4" ht="15">
      <c r="A129" s="2"/>
      <c r="B129" s="385">
        <v>11.5</v>
      </c>
      <c r="C129" s="363" t="s">
        <v>296</v>
      </c>
      <c r="D129" s="2"/>
    </row>
    <row r="130" spans="1:4" ht="15">
      <c r="A130" s="2"/>
      <c r="B130" s="385">
        <v>12.25</v>
      </c>
      <c r="C130" s="363" t="s">
        <v>295</v>
      </c>
      <c r="D130" s="2"/>
    </row>
    <row r="131" spans="1:4" ht="15">
      <c r="A131" s="2"/>
      <c r="B131" s="385">
        <v>14.5</v>
      </c>
      <c r="C131" s="363" t="s">
        <v>297</v>
      </c>
      <c r="D131" s="2"/>
    </row>
    <row r="132" spans="1:4" ht="15">
      <c r="A132" s="2"/>
      <c r="B132" s="385">
        <v>16.15</v>
      </c>
      <c r="C132" s="363" t="s">
        <v>298</v>
      </c>
      <c r="D132" s="2"/>
    </row>
    <row r="133" ht="15">
      <c r="B133" s="3"/>
    </row>
  </sheetData>
  <sheetProtection password="CAC7" sheet="1" selectLockedCells="1"/>
  <mergeCells count="3">
    <mergeCell ref="K3:P3"/>
    <mergeCell ref="K5:P5"/>
    <mergeCell ref="K7:Q7"/>
  </mergeCells>
  <printOptions/>
  <pageMargins left="0.4330708661417323" right="0.4330708661417323" top="0.5511811023622047" bottom="0.5511811023622047" header="0" footer="0.11811023622047245"/>
  <pageSetup fitToHeight="1" fitToWidth="1" horizontalDpi="600" verticalDpi="600" orientation="portrait" paperSize="9" scale="84" r:id="rId1"/>
  <headerFooter>
    <oddFooter>&amp;LTimetable 2014 V1&amp;RPage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7"/>
  <sheetViews>
    <sheetView zoomScalePageLayoutView="0" workbookViewId="0" topLeftCell="A43">
      <selection activeCell="C11" sqref="C11"/>
    </sheetView>
  </sheetViews>
  <sheetFormatPr defaultColWidth="9.140625" defaultRowHeight="15"/>
  <cols>
    <col min="1" max="1" width="8.28125" style="0" customWidth="1"/>
    <col min="2" max="2" width="10.00390625" style="0" customWidth="1"/>
    <col min="3" max="3" width="23.421875" style="0" customWidth="1"/>
    <col min="4" max="4" width="10.7109375" style="0" customWidth="1"/>
    <col min="5" max="5" width="11.7109375" style="0" customWidth="1"/>
    <col min="6" max="6" width="29.8515625" style="0" customWidth="1"/>
    <col min="7" max="7" width="10.8515625" style="0" customWidth="1"/>
  </cols>
  <sheetData>
    <row r="1" spans="1:19" ht="19.5" thickBot="1">
      <c r="A1" s="359" t="str">
        <f>'Match specific timetable 6 Club'!A1</f>
        <v>Timetable for East Anglian League matches 2022 6 club</v>
      </c>
      <c r="B1" s="359"/>
      <c r="C1" s="359"/>
      <c r="D1" s="359"/>
      <c r="E1" s="359"/>
      <c r="F1" s="281"/>
      <c r="G1" s="281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</row>
    <row r="2" spans="1:19" ht="15.75" thickBot="1">
      <c r="A2" s="132"/>
      <c r="B2" s="133" t="s">
        <v>101</v>
      </c>
      <c r="C2" s="283"/>
      <c r="D2" s="284"/>
      <c r="E2" s="133" t="s">
        <v>102</v>
      </c>
      <c r="F2" s="133"/>
      <c r="G2" s="135" t="s">
        <v>103</v>
      </c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</row>
    <row r="3" spans="1:19" ht="15.75" customHeight="1" thickBot="1">
      <c r="A3" s="136">
        <f>'Match specific timetable 6 Club'!A3</f>
        <v>11.15</v>
      </c>
      <c r="B3" s="137" t="str">
        <f>'Match specific timetable 6 Club'!B3</f>
        <v>Hurdles</v>
      </c>
      <c r="C3" s="285" t="str">
        <f>'Match specific timetable 6 Club'!C3</f>
        <v>U13 Girls 70m</v>
      </c>
      <c r="D3" s="286">
        <f>'Match specific timetable 6 Club'!D3</f>
        <v>11.15</v>
      </c>
      <c r="E3" s="137" t="str">
        <f>'Match specific timetable 6 Club'!E3</f>
        <v>Hammer</v>
      </c>
      <c r="F3" s="137" t="str">
        <f>'Match specific timetable 6 Club'!F3</f>
        <v>Sen Men/U17M/U15B (see notes)**</v>
      </c>
      <c r="G3" s="139" t="str">
        <f>'Match specific timetable 6 Club'!G3</f>
        <v>Club 1 </v>
      </c>
      <c r="H3" s="147"/>
      <c r="I3" s="147"/>
      <c r="J3" s="631" t="s">
        <v>192</v>
      </c>
      <c r="K3" s="632"/>
      <c r="L3" s="632"/>
      <c r="M3" s="632"/>
      <c r="N3" s="632"/>
      <c r="O3" s="633"/>
      <c r="P3" s="147"/>
      <c r="Q3" s="147"/>
      <c r="R3" s="147"/>
      <c r="S3" s="147"/>
    </row>
    <row r="4" spans="1:19" ht="15.75" customHeight="1" thickBot="1">
      <c r="A4" s="136" t="str">
        <f>'Match specific timetable 6 Club'!A4</f>
        <v>.</v>
      </c>
      <c r="B4" s="137" t="str">
        <f>'Match specific timetable 6 Club'!B4</f>
        <v>.</v>
      </c>
      <c r="C4" s="285" t="str">
        <f>'Match specific timetable 6 Club'!C4</f>
        <v>U15 Girls 75m</v>
      </c>
      <c r="D4" s="286">
        <f>'Match specific timetable 6 Club'!D4</f>
        <v>11.15</v>
      </c>
      <c r="E4" s="137" t="str">
        <f>'Match specific timetable 6 Club'!E4</f>
        <v>Longjump</v>
      </c>
      <c r="F4" s="137" t="str">
        <f>'Match specific timetable 6 Club'!F4</f>
        <v>U17 Men (Pit 1)</v>
      </c>
      <c r="G4" s="139" t="str">
        <f>'Match specific timetable 6 Club'!G4</f>
        <v>Club 2 </v>
      </c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</row>
    <row r="5" spans="1:19" ht="15.75" customHeight="1" thickBot="1">
      <c r="A5" s="136" t="str">
        <f>'Match specific timetable 6 Club'!A5</f>
        <v>.</v>
      </c>
      <c r="B5" s="137" t="str">
        <f>'Match specific timetable 6 Club'!B5</f>
        <v>.</v>
      </c>
      <c r="C5" s="285" t="str">
        <f>'Match specific timetable 6 Club'!C5</f>
        <v>U13 Boys 75m</v>
      </c>
      <c r="D5" s="286">
        <f>'Match specific timetable 6 Club'!D5</f>
        <v>11.15</v>
      </c>
      <c r="E5" s="137" t="str">
        <f>'Match specific timetable 6 Club'!E5</f>
        <v>Highjump</v>
      </c>
      <c r="F5" s="137" t="str">
        <f>'Match specific timetable 6 Club'!F5</f>
        <v>U13/U15 Girls</v>
      </c>
      <c r="G5" s="139" t="str">
        <f>'Match specific timetable 6 Club'!G5</f>
        <v>Club 5</v>
      </c>
      <c r="H5" s="147"/>
      <c r="I5" s="147"/>
      <c r="J5" s="634" t="s">
        <v>188</v>
      </c>
      <c r="K5" s="635"/>
      <c r="L5" s="635"/>
      <c r="M5" s="635"/>
      <c r="N5" s="635"/>
      <c r="O5" s="635"/>
      <c r="P5" s="636"/>
      <c r="Q5" s="147"/>
      <c r="R5" s="147"/>
      <c r="S5" s="147"/>
    </row>
    <row r="6" spans="1:19" ht="15.75" customHeight="1">
      <c r="A6" s="136" t="str">
        <f>'Match specific timetable 6 Club'!A6</f>
        <v>.</v>
      </c>
      <c r="B6" s="137" t="str">
        <f>'Match specific timetable 6 Club'!B6</f>
        <v>.</v>
      </c>
      <c r="C6" s="285" t="str">
        <f>'Match specific timetable 6 Club'!C6</f>
        <v>U17 Women  80m (A + N/S)</v>
      </c>
      <c r="D6" s="286">
        <f>'Match specific timetable 6 Club'!D6</f>
        <v>11.15</v>
      </c>
      <c r="E6" s="137" t="str">
        <f>'Match specific timetable 6 Club'!E6</f>
        <v>Shot</v>
      </c>
      <c r="F6" s="137" t="str">
        <f>'Match specific timetable 6 Club'!F6</f>
        <v>U13 Boys</v>
      </c>
      <c r="G6" s="139" t="str">
        <f>'Match specific timetable 6 Club'!G6</f>
        <v>Club 6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</row>
    <row r="7" spans="1:19" ht="15.75" customHeight="1">
      <c r="A7" s="136" t="str">
        <f>'Match specific timetable 6 Club'!A7</f>
        <v>.</v>
      </c>
      <c r="B7" s="137" t="str">
        <f>'Match specific timetable 6 Club'!B7</f>
        <v>.</v>
      </c>
      <c r="C7" s="285" t="str">
        <f>'Match specific timetable 6 Club'!C7</f>
        <v>U15 Boys 80m</v>
      </c>
      <c r="D7" s="286">
        <f>'Match specific timetable 6 Club'!D7</f>
        <v>11.15</v>
      </c>
      <c r="E7" s="137" t="str">
        <f>'Match specific timetable 6 Club'!E7</f>
        <v>Triplejump</v>
      </c>
      <c r="F7" s="137" t="str">
        <f>'Match specific timetable 6 Club'!F7</f>
        <v>Sen Women/U17W/U15 Boys (Pit 2)**</v>
      </c>
      <c r="G7" s="139" t="str">
        <f>'Match specific timetable 6 Club'!G7</f>
        <v>Club 3 </v>
      </c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</row>
    <row r="8" spans="1:19" ht="15.75" customHeight="1">
      <c r="A8" s="136" t="str">
        <f>'Match specific timetable 6 Club'!A8</f>
        <v>.</v>
      </c>
      <c r="B8" s="137" t="str">
        <f>'Match specific timetable 6 Club'!B8</f>
        <v>.</v>
      </c>
      <c r="C8" s="285" t="str">
        <f>'Match specific timetable 6 Club'!C8</f>
        <v>Sen Women 100m  (A + N/S)</v>
      </c>
      <c r="D8" s="286" t="str">
        <f>'Match specific timetable 6 Club'!D8</f>
        <v>.</v>
      </c>
      <c r="E8" s="137" t="str">
        <f>'Match specific timetable 6 Club'!E8</f>
        <v>.</v>
      </c>
      <c r="F8" s="137" t="str">
        <f>'Match specific timetable 6 Club'!F8</f>
        <v>.</v>
      </c>
      <c r="G8" s="139" t="str">
        <f>'Match specific timetable 6 Club'!G8</f>
        <v>.</v>
      </c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</row>
    <row r="9" spans="1:19" ht="15.75" customHeight="1">
      <c r="A9" s="136" t="str">
        <f>'Match specific timetable 6 Club'!A9</f>
        <v>.</v>
      </c>
      <c r="B9" s="137" t="str">
        <f>'Match specific timetable 6 Club'!B9</f>
        <v>.</v>
      </c>
      <c r="C9" s="285" t="str">
        <f>'Match specific timetable 6 Club'!C9</f>
        <v>U17 Men 100m (A + N/S)</v>
      </c>
      <c r="D9" s="286">
        <f>'Match specific timetable 6 Club'!D9</f>
        <v>11.5</v>
      </c>
      <c r="E9" s="137" t="str">
        <f>'Match specific timetable 6 Club'!E9</f>
        <v>Longjump</v>
      </c>
      <c r="F9" s="137" t="str">
        <f>'Match specific timetable 6 Club'!F9</f>
        <v>U13 Boys (Pit 1)</v>
      </c>
      <c r="G9" s="139" t="str">
        <f>'Match specific timetable 6 Club'!G9</f>
        <v>Club 2</v>
      </c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</row>
    <row r="10" spans="1:19" ht="15.75" customHeight="1">
      <c r="A10" s="136" t="str">
        <f>'Match specific timetable 6 Club'!A10</f>
        <v>.</v>
      </c>
      <c r="B10" s="137" t="str">
        <f>'Match specific timetable 6 Club'!B10</f>
        <v>.</v>
      </c>
      <c r="C10" s="285" t="str">
        <f>'Match specific timetable 6 Club'!C10</f>
        <v>Sen Men 110m (A + N/S)</v>
      </c>
      <c r="D10" s="286">
        <f>'Match specific timetable 6 Club'!D10</f>
        <v>11.5</v>
      </c>
      <c r="E10" s="137" t="str">
        <f>'Match specific timetable 6 Club'!E10</f>
        <v>Shot</v>
      </c>
      <c r="F10" s="137" t="str">
        <f>'Match specific timetable 6 Club'!F10</f>
        <v>U13 Girls</v>
      </c>
      <c r="G10" s="139" t="str">
        <f>'Match specific timetable 6 Club'!G10</f>
        <v>Club 6</v>
      </c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</row>
    <row r="11" spans="1:19" ht="15.75" customHeight="1">
      <c r="A11" s="136">
        <f>'Match specific timetable 6 Club'!A11</f>
        <v>12.15</v>
      </c>
      <c r="B11" s="137" t="str">
        <f>'Match specific timetable 6 Club'!B11</f>
        <v>600m </v>
      </c>
      <c r="C11" s="285" t="str">
        <f>'Match specific timetable 6 Club'!C11</f>
        <v>U11 Girls (1 race)</v>
      </c>
      <c r="D11" s="286" t="str">
        <f>'Match specific timetable 6 Club'!D11</f>
        <v>.</v>
      </c>
      <c r="E11" s="137" t="str">
        <f>'Match specific timetable 6 Club'!E11</f>
        <v>.</v>
      </c>
      <c r="F11" s="137" t="str">
        <f>'Match specific timetable 6 Club'!F11</f>
        <v>.</v>
      </c>
      <c r="G11" s="139" t="str">
        <f>'Match specific timetable 6 Club'!G11</f>
        <v>.</v>
      </c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</row>
    <row r="12" spans="1:19" ht="15.75" customHeight="1">
      <c r="A12" s="130" t="str">
        <f>'Match specific timetable 6 Club'!A12</f>
        <v>.</v>
      </c>
      <c r="B12" s="131" t="str">
        <f>'Match specific timetable 6 Club'!B12</f>
        <v>.</v>
      </c>
      <c r="C12" s="285" t="str">
        <f>'Match specific timetable 6 Club'!C12</f>
        <v>U11 Boys (1 race)</v>
      </c>
      <c r="D12" s="286">
        <f>'Match specific timetable 6 Club'!D12</f>
        <v>12.05</v>
      </c>
      <c r="E12" s="137" t="str">
        <f>'Match specific timetable 6 Club'!E12</f>
        <v>Hammer</v>
      </c>
      <c r="F12" s="137" t="str">
        <f>'Match specific timetable 6 Club'!F12</f>
        <v>Sen Women/U17W/U15G (see notes)**</v>
      </c>
      <c r="G12" s="139" t="str">
        <f>'Match specific timetable 6 Club'!G12</f>
        <v>Club 1</v>
      </c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</row>
    <row r="13" spans="1:19" ht="15.75" customHeight="1">
      <c r="A13" s="136">
        <f>'Match specific timetable 6 Club'!A13</f>
        <v>12.3</v>
      </c>
      <c r="B13" s="137" t="str">
        <f>'Match specific timetable 6 Club'!B13</f>
        <v>800m</v>
      </c>
      <c r="C13" s="285" t="str">
        <f>'Match specific timetable 6 Club'!C13</f>
        <v>U13 Girls</v>
      </c>
      <c r="D13" s="286" t="str">
        <f>'Match specific timetable 6 Club'!D13</f>
        <v>.</v>
      </c>
      <c r="E13" s="137" t="str">
        <f>'Match specific timetable 6 Club'!E13</f>
        <v>.</v>
      </c>
      <c r="F13" s="137" t="str">
        <f>'Match specific timetable 6 Club'!F13</f>
        <v>.</v>
      </c>
      <c r="G13" s="139" t="str">
        <f>'Match specific timetable 6 Club'!G13</f>
        <v>.</v>
      </c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</row>
    <row r="14" spans="1:19" ht="15.75" customHeight="1">
      <c r="A14" s="136" t="str">
        <f>'Match specific timetable 6 Club'!A14</f>
        <v>.</v>
      </c>
      <c r="B14" s="137" t="str">
        <f>'Match specific timetable 6 Club'!B14</f>
        <v>.</v>
      </c>
      <c r="C14" s="285" t="str">
        <f>'Match specific timetable 6 Club'!C14</f>
        <v>U15 Girls</v>
      </c>
      <c r="D14" s="286">
        <f>'Match specific timetable 6 Club'!D14</f>
        <v>12.25</v>
      </c>
      <c r="E14" s="137" t="str">
        <f>'Match specific timetable 6 Club'!E14</f>
        <v>Longjump</v>
      </c>
      <c r="F14" s="137" t="str">
        <f>'Match specific timetable 6 Club'!F14</f>
        <v>U15 Girls (Pit 1)</v>
      </c>
      <c r="G14" s="139" t="str">
        <f>'Match specific timetable 6 Club'!G14</f>
        <v>Club 4</v>
      </c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</row>
    <row r="15" spans="1:7" s="363" customFormat="1" ht="15.75" customHeight="1">
      <c r="A15" s="136"/>
      <c r="B15" s="137"/>
      <c r="C15" s="285" t="str">
        <f>'Match specific timetable 6 Club'!C15</f>
        <v>U17 Women (A + N/S)</v>
      </c>
      <c r="D15" s="286">
        <f>'Match specific timetable 6 Club'!D15</f>
        <v>12.25</v>
      </c>
      <c r="E15" s="137" t="str">
        <f>'Match specific timetable 6 Club'!E15</f>
        <v>Shot </v>
      </c>
      <c r="F15" s="137" t="str">
        <f>'Match specific timetable 6 Club'!F15</f>
        <v>Sen Men</v>
      </c>
      <c r="G15" s="139" t="str">
        <f>'Match specific timetable 6 Club'!G15</f>
        <v>Club 5</v>
      </c>
    </row>
    <row r="16" spans="1:19" ht="15.75" customHeight="1">
      <c r="A16" s="136" t="str">
        <f>'Match specific timetable 6 Club'!A16</f>
        <v>.</v>
      </c>
      <c r="B16" s="137" t="str">
        <f>'Match specific timetable 6 Club'!B16</f>
        <v>.</v>
      </c>
      <c r="C16" s="285" t="str">
        <f>'Match specific timetable 6 Club'!C16</f>
        <v>Sen. Women</v>
      </c>
      <c r="D16" s="286">
        <f>'Match specific timetable 6 Club'!D16</f>
        <v>12.25</v>
      </c>
      <c r="E16" s="137" t="str">
        <f>'Match specific timetable 6 Club'!E16</f>
        <v>Highjump</v>
      </c>
      <c r="F16" s="137" t="str">
        <f>'Match specific timetable 6 Club'!F16</f>
        <v>Sen Women/U17 Women**</v>
      </c>
      <c r="G16" s="139" t="str">
        <f>'Match specific timetable 6 Club'!G16</f>
        <v>Club 6</v>
      </c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</row>
    <row r="17" spans="1:19" ht="15.75" customHeight="1">
      <c r="A17" s="136" t="str">
        <f>'Match specific timetable 6 Club'!A17</f>
        <v>.</v>
      </c>
      <c r="B17" s="137" t="str">
        <f>'Match specific timetable 6 Club'!B17</f>
        <v>.</v>
      </c>
      <c r="C17" s="285" t="str">
        <f>'Match specific timetable 6 Club'!C17</f>
        <v>U13 Boys</v>
      </c>
      <c r="D17" s="286" t="str">
        <f>'Match specific timetable 6 Club'!D17</f>
        <v>.</v>
      </c>
      <c r="E17" s="137" t="str">
        <f>'Match specific timetable 6 Club'!E17</f>
        <v>.</v>
      </c>
      <c r="F17" s="137" t="str">
        <f>'Match specific timetable 6 Club'!F17</f>
        <v>.</v>
      </c>
      <c r="G17" s="139" t="str">
        <f>'Match specific timetable 6 Club'!G17</f>
        <v>.</v>
      </c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</row>
    <row r="18" spans="1:19" ht="15.75" customHeight="1">
      <c r="A18" s="136" t="str">
        <f>'Match specific timetable 6 Club'!A18</f>
        <v>.</v>
      </c>
      <c r="B18" s="137" t="str">
        <f>'Match specific timetable 6 Club'!B18</f>
        <v>.</v>
      </c>
      <c r="C18" s="285" t="str">
        <f>'Match specific timetable 6 Club'!C18</f>
        <v>U15 Boys</v>
      </c>
      <c r="D18" s="286">
        <f>'Match specific timetable 6 Club'!D18</f>
        <v>12.25</v>
      </c>
      <c r="E18" s="137" t="str">
        <f>'Match specific timetable 6 Club'!E18</f>
        <v>Javelin</v>
      </c>
      <c r="F18" s="137" t="str">
        <f>'Match specific timetable 6 Club'!F18</f>
        <v>U13G/U13B (see notes)</v>
      </c>
      <c r="G18" s="139" t="str">
        <f>'Match specific timetable 6 Club'!G18</f>
        <v>Club 3</v>
      </c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</row>
    <row r="19" spans="1:19" ht="15.75" customHeight="1">
      <c r="A19" s="136" t="str">
        <f>'Match specific timetable 6 Club'!A19</f>
        <v>.</v>
      </c>
      <c r="B19" s="137" t="str">
        <f>'Match specific timetable 6 Club'!B19</f>
        <v>.</v>
      </c>
      <c r="C19" s="285" t="str">
        <f>'Match specific timetable 6 Club'!C19</f>
        <v>U17 Men (A + N/S)</v>
      </c>
      <c r="D19" s="286" t="str">
        <f>'Match specific timetable 6 Club'!D19</f>
        <v>.</v>
      </c>
      <c r="E19" s="137" t="str">
        <f>'Match specific timetable 6 Club'!E19</f>
        <v>.</v>
      </c>
      <c r="F19" s="137" t="str">
        <f>'Match specific timetable 6 Club'!F19</f>
        <v>.</v>
      </c>
      <c r="G19" s="139" t="str">
        <f>'Match specific timetable 6 Club'!G19</f>
        <v>.</v>
      </c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</row>
    <row r="20" spans="1:19" ht="15.75" customHeight="1">
      <c r="A20" s="136" t="str">
        <f>'Match specific timetable 6 Club'!A20</f>
        <v>.</v>
      </c>
      <c r="B20" s="137" t="str">
        <f>'Match specific timetable 6 Club'!B20</f>
        <v>.</v>
      </c>
      <c r="C20" s="285" t="str">
        <f>'Match specific timetable 6 Club'!C20</f>
        <v>Sen Men</v>
      </c>
      <c r="D20" s="286">
        <f>'Match specific timetable 6 Club'!D20</f>
        <v>13</v>
      </c>
      <c r="E20" s="137" t="str">
        <f>'Match specific timetable 6 Club'!E20</f>
        <v>Shot</v>
      </c>
      <c r="F20" s="137" t="str">
        <f>'Match specific timetable 6 Club'!F20</f>
        <v>U17 Men**</v>
      </c>
      <c r="G20" s="139" t="str">
        <f>'Match specific timetable 6 Club'!G20</f>
        <v>Club 5</v>
      </c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</row>
    <row r="21" spans="1:19" ht="15.75" customHeight="1">
      <c r="A21" s="136" t="str">
        <f>'Match specific timetable 6 Club'!A21</f>
        <v>.</v>
      </c>
      <c r="B21" s="137" t="str">
        <f>'Match specific timetable 6 Club'!B21</f>
        <v>.</v>
      </c>
      <c r="C21" s="285" t="str">
        <f>'Match specific timetable 6 Club'!C21</f>
        <v>.</v>
      </c>
      <c r="D21" s="286">
        <f>'Match specific timetable 6 Club'!D21</f>
        <v>13</v>
      </c>
      <c r="E21" s="137" t="str">
        <f>'Match specific timetable 6 Club'!E21</f>
        <v>Longjump</v>
      </c>
      <c r="F21" s="137" t="str">
        <f>'Match specific timetable 6 Club'!F21</f>
        <v>Sen Men (Pit 1)</v>
      </c>
      <c r="G21" s="139" t="str">
        <f>'Match specific timetable 6 Club'!G21</f>
        <v>Club 4</v>
      </c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</row>
    <row r="22" spans="1:19" ht="15.75" customHeight="1">
      <c r="A22" s="136">
        <f>'Match specific timetable 6 Club'!A22</f>
        <v>13.25</v>
      </c>
      <c r="B22" s="137" t="str">
        <f>'Match specific timetable 6 Club'!B22</f>
        <v>100m</v>
      </c>
      <c r="C22" s="285" t="str">
        <f>'Match specific timetable 6 Club'!C22</f>
        <v>U13 Girls</v>
      </c>
      <c r="D22" s="286">
        <f>'Match specific timetable 6 Club'!D22</f>
        <v>13</v>
      </c>
      <c r="E22" s="137" t="str">
        <f>'Match specific timetable 6 Club'!E22</f>
        <v>Discus</v>
      </c>
      <c r="F22" s="137" t="str">
        <f>'Match specific timetable 6 Club'!F22</f>
        <v>U15 Boys</v>
      </c>
      <c r="G22" s="139" t="str">
        <f>'Match specific timetable 6 Club'!G22</f>
        <v>Club 2 </v>
      </c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</row>
    <row r="23" spans="1:19" ht="15" customHeight="1">
      <c r="A23" s="136" t="str">
        <f>'Match specific timetable 6 Club'!A23</f>
        <v>.</v>
      </c>
      <c r="B23" s="137" t="str">
        <f>'Match specific timetable 6 Club'!B23</f>
        <v>.</v>
      </c>
      <c r="C23" s="285" t="str">
        <f>'Match specific timetable 6 Club'!C23</f>
        <v>U15 Girls</v>
      </c>
      <c r="D23" s="286" t="str">
        <f>'Match specific timetable 6 Club'!D23</f>
        <v>.</v>
      </c>
      <c r="E23" s="137" t="str">
        <f>'Match specific timetable 6 Club'!E23</f>
        <v>.</v>
      </c>
      <c r="F23" s="137" t="str">
        <f>'Match specific timetable 6 Club'!F23</f>
        <v>.</v>
      </c>
      <c r="G23" s="139" t="str">
        <f>'Match specific timetable 6 Club'!G23</f>
        <v>.</v>
      </c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</row>
    <row r="24" spans="1:7" s="363" customFormat="1" ht="15" customHeight="1">
      <c r="A24" s="136"/>
      <c r="B24" s="137"/>
      <c r="C24" s="285" t="str">
        <f>'Match specific timetable 6 Club'!C24</f>
        <v>U17 Women</v>
      </c>
      <c r="D24" s="286">
        <f>'Match specific timetable 6 Club'!D24</f>
        <v>13.05</v>
      </c>
      <c r="E24" s="137" t="str">
        <f>'Match specific timetable 6 Club'!E24</f>
        <v>Javelin </v>
      </c>
      <c r="F24" s="137" t="str">
        <f>'Match specific timetable 6 Club'!F24</f>
        <v>Sen Women/U17 Women**</v>
      </c>
      <c r="G24" s="139" t="str">
        <f>'Match specific timetable 6 Club'!G24</f>
        <v>Club 3</v>
      </c>
    </row>
    <row r="25" spans="1:19" ht="14.25" customHeight="1">
      <c r="A25" s="136" t="str">
        <f>'Match specific timetable 6 Club'!A25</f>
        <v>.</v>
      </c>
      <c r="B25" s="137" t="str">
        <f>'Match specific timetable 6 Club'!B25</f>
        <v>.</v>
      </c>
      <c r="C25" s="285" t="str">
        <f>'Match specific timetable 6 Club'!C25</f>
        <v>Sen. Women</v>
      </c>
      <c r="D25" s="286" t="str">
        <f>'Match specific timetable 6 Club'!D25</f>
        <v>.</v>
      </c>
      <c r="E25" s="137" t="str">
        <f>'Match specific timetable 6 Club'!E25</f>
        <v>.</v>
      </c>
      <c r="F25" s="137" t="str">
        <f>'Match specific timetable 6 Club'!F25</f>
        <v>.</v>
      </c>
      <c r="G25" s="139" t="str">
        <f>'Match specific timetable 6 Club'!G25</f>
        <v>.</v>
      </c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</row>
    <row r="26" spans="1:19" ht="15.75" customHeight="1">
      <c r="A26" s="136" t="str">
        <f>'Match specific timetable 6 Club'!A26</f>
        <v>.</v>
      </c>
      <c r="B26" s="137" t="str">
        <f>'Match specific timetable 6 Club'!B26</f>
        <v>.</v>
      </c>
      <c r="C26" s="285" t="str">
        <f>'Match specific timetable 6 Club'!C26</f>
        <v>U13 Boys</v>
      </c>
      <c r="D26" s="286">
        <f>'Match specific timetable 6 Club'!D26</f>
        <v>13.35</v>
      </c>
      <c r="E26" s="137" t="str">
        <f>'Match specific timetable 6 Club'!E26</f>
        <v>Shot</v>
      </c>
      <c r="F26" s="137" t="str">
        <f>'Match specific timetable 6 Club'!F26</f>
        <v>U15 Girls/U17 Women**</v>
      </c>
      <c r="G26" s="139" t="str">
        <f>'Match specific timetable 6 Club'!G26</f>
        <v>Club 4</v>
      </c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</row>
    <row r="27" spans="1:19" ht="15.75" customHeight="1">
      <c r="A27" s="136" t="str">
        <f>'Match specific timetable 6 Club'!A27</f>
        <v>.</v>
      </c>
      <c r="B27" s="137" t="str">
        <f>'Match specific timetable 6 Club'!B27</f>
        <v>.</v>
      </c>
      <c r="C27" s="285" t="str">
        <f>'Match specific timetable 6 Club'!C27</f>
        <v>U15 Boys</v>
      </c>
      <c r="D27" s="286">
        <f>'Match specific timetable 6 Club'!D27</f>
        <v>13.35</v>
      </c>
      <c r="E27" s="137" t="str">
        <f>'Match specific timetable 6 Club'!E27</f>
        <v>Discus</v>
      </c>
      <c r="F27" s="137" t="str">
        <f>'Match specific timetable 6 Club'!F27</f>
        <v>U17 Men**</v>
      </c>
      <c r="G27" s="139" t="str">
        <f>'Match specific timetable 6 Club'!G27</f>
        <v>Club 1</v>
      </c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</row>
    <row r="28" spans="1:19" ht="15.75" customHeight="1">
      <c r="A28" s="136" t="str">
        <f>'Match specific timetable 6 Club'!A28</f>
        <v>.</v>
      </c>
      <c r="B28" s="137" t="str">
        <f>'Match specific timetable 6 Club'!B28</f>
        <v>.</v>
      </c>
      <c r="C28" s="285" t="str">
        <f>'Match specific timetable 6 Club'!C28</f>
        <v>U17 Men</v>
      </c>
      <c r="D28" s="286">
        <f>'Match specific timetable 6 Club'!D28</f>
        <v>13.35</v>
      </c>
      <c r="E28" s="137" t="str">
        <f>'Match specific timetable 6 Club'!E28</f>
        <v>Long jump</v>
      </c>
      <c r="F28" s="137" t="str">
        <f>'Match specific timetable 6 Club'!F28</f>
        <v>U11 B&amp;G (Pit 2)</v>
      </c>
      <c r="G28" s="139" t="str">
        <f>'Match specific timetable 6 Club'!G28</f>
        <v>Club 6</v>
      </c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</row>
    <row r="29" spans="1:19" ht="15.75" customHeight="1">
      <c r="A29" s="136" t="str">
        <f>'Match specific timetable 6 Club'!A29</f>
        <v>.</v>
      </c>
      <c r="B29" s="137" t="str">
        <f>'Match specific timetable 6 Club'!B29</f>
        <v>.</v>
      </c>
      <c r="C29" s="285" t="str">
        <f>'Match specific timetable 6 Club'!C29</f>
        <v>Sen Men</v>
      </c>
      <c r="D29" s="286">
        <f>'Match specific timetable 6 Club'!D29</f>
        <v>13.35</v>
      </c>
      <c r="E29" s="137" t="str">
        <f>'Match specific timetable 6 Club'!E29</f>
        <v>Highjump</v>
      </c>
      <c r="F29" s="137" t="str">
        <f>'Match specific timetable 6 Club'!F29</f>
        <v>U13/U15 Boys</v>
      </c>
      <c r="G29" s="139" t="str">
        <f>'Match specific timetable 6 Club'!G29</f>
        <v>Club 5</v>
      </c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</row>
    <row r="30" spans="1:19" ht="15.75" customHeight="1">
      <c r="A30" s="136">
        <f>'Match specific timetable 6 Club'!A30</f>
        <v>14.15</v>
      </c>
      <c r="B30" s="137" t="str">
        <f>'Match specific timetable 6 Club'!B30</f>
        <v>80m</v>
      </c>
      <c r="C30" s="285" t="str">
        <f>'Match specific timetable 6 Club'!C30</f>
        <v>U11 Girls</v>
      </c>
      <c r="D30" s="286" t="str">
        <f>'Match specific timetable 6 Club'!D30</f>
        <v>.</v>
      </c>
      <c r="E30" s="137" t="str">
        <f>'Match specific timetable 6 Club'!E30</f>
        <v>.</v>
      </c>
      <c r="F30" s="137" t="str">
        <f>'Match specific timetable 6 Club'!F30</f>
        <v>.</v>
      </c>
      <c r="G30" s="139" t="str">
        <f>'Match specific timetable 6 Club'!G30</f>
        <v>.</v>
      </c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</row>
    <row r="31" spans="1:19" ht="15.75" customHeight="1">
      <c r="A31" s="136" t="str">
        <f>'Match specific timetable 6 Club'!A31</f>
        <v>.</v>
      </c>
      <c r="B31" s="137" t="str">
        <f>'Match specific timetable 6 Club'!B31</f>
        <v>.</v>
      </c>
      <c r="C31" s="285" t="str">
        <f>'Match specific timetable 6 Club'!C31</f>
        <v>U11 Boys</v>
      </c>
      <c r="D31" s="286">
        <f>'Match specific timetable 6 Club'!D31</f>
        <v>14.1</v>
      </c>
      <c r="E31" s="137" t="str">
        <f>'Match specific timetable 6 Club'!E31</f>
        <v>Javelin</v>
      </c>
      <c r="F31" s="137" t="str">
        <f>'Match specific timetable 6 Club'!F31</f>
        <v>U15 Boys</v>
      </c>
      <c r="G31" s="139" t="str">
        <f>'Match specific timetable 6 Club'!G31</f>
        <v>Club 2</v>
      </c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</row>
    <row r="32" spans="1:19" ht="15.75" customHeight="1">
      <c r="A32" s="136">
        <f>'Match specific timetable 6 Club'!A32</f>
        <v>14.3</v>
      </c>
      <c r="B32" s="137" t="str">
        <f>'Match specific timetable 6 Club'!B32</f>
        <v>400m</v>
      </c>
      <c r="C32" s="285" t="str">
        <f>'Match specific timetable 6 Club'!C32</f>
        <v>Sen. Women</v>
      </c>
      <c r="D32" s="286">
        <f>'Match specific timetable 6 Club'!D32</f>
        <v>14.1</v>
      </c>
      <c r="E32" s="137" t="str">
        <f>'Match specific timetable 6 Club'!E32</f>
        <v>Discus</v>
      </c>
      <c r="F32" s="137" t="str">
        <f>'Match specific timetable 6 Club'!F32</f>
        <v>Sen Men</v>
      </c>
      <c r="G32" s="139" t="str">
        <f>'Match specific timetable 6 Club'!G32</f>
        <v>Club 1 </v>
      </c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</row>
    <row r="33" spans="1:19" ht="15.75" customHeight="1">
      <c r="A33" s="136" t="str">
        <f>'Match specific timetable 6 Club'!A33</f>
        <v>.</v>
      </c>
      <c r="B33" s="137" t="str">
        <f>'Match specific timetable 6 Club'!B33</f>
        <v>.</v>
      </c>
      <c r="C33" s="285" t="str">
        <f>'Match specific timetable 6 Club'!C33</f>
        <v>U17 Men (A + N/S)</v>
      </c>
      <c r="D33" s="286">
        <f>'Match specific timetable 6 Club'!D33</f>
        <v>14.15</v>
      </c>
      <c r="E33" s="137" t="str">
        <f>'Match specific timetable 6 Club'!E33</f>
        <v>Shot</v>
      </c>
      <c r="F33" s="137" t="str">
        <f>'Match specific timetable 6 Club'!F33</f>
        <v>Sen Women</v>
      </c>
      <c r="G33" s="139" t="str">
        <f>'Match specific timetable 6 Club'!G33</f>
        <v>Club 3</v>
      </c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</row>
    <row r="34" spans="1:19" ht="15.75" customHeight="1">
      <c r="A34" s="136" t="str">
        <f>'Match specific timetable 6 Club'!A34</f>
        <v>.</v>
      </c>
      <c r="B34" s="137" t="str">
        <f>'Match specific timetable 6 Club'!B34</f>
        <v>.</v>
      </c>
      <c r="C34" s="285" t="str">
        <f>'Match specific timetable 6 Club'!C34</f>
        <v>Sen Men</v>
      </c>
      <c r="D34" s="286" t="str">
        <f>'Match specific timetable 6 Club'!D34</f>
        <v>.</v>
      </c>
      <c r="E34" s="137" t="str">
        <f>'Match specific timetable 6 Club'!E34</f>
        <v>.</v>
      </c>
      <c r="F34" s="137" t="str">
        <f>'Match specific timetable 6 Club'!F34</f>
        <v>.</v>
      </c>
      <c r="G34" s="139" t="str">
        <f>'Match specific timetable 6 Club'!G34</f>
        <v>.</v>
      </c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</row>
    <row r="35" spans="1:19" ht="15.75" customHeight="1">
      <c r="A35" s="136">
        <f>'Match specific timetable 6 Club'!A35</f>
        <v>14.5</v>
      </c>
      <c r="B35" s="137" t="str">
        <f>'Match specific timetable 6 Club'!B35</f>
        <v>300m</v>
      </c>
      <c r="C35" s="285" t="str">
        <f>'Match specific timetable 6 Club'!C35</f>
        <v>U15 Girls</v>
      </c>
      <c r="D35" s="286" t="s">
        <v>20</v>
      </c>
      <c r="E35" s="137" t="s">
        <v>20</v>
      </c>
      <c r="F35" s="137" t="s">
        <v>20</v>
      </c>
      <c r="G35" s="139" t="s">
        <v>20</v>
      </c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</row>
    <row r="36" spans="1:19" ht="15.75" customHeight="1">
      <c r="A36" s="136" t="str">
        <f>'Match specific timetable 6 Club'!A36</f>
        <v>.</v>
      </c>
      <c r="B36" s="137" t="str">
        <f>'Match specific timetable 6 Club'!B36</f>
        <v>.</v>
      </c>
      <c r="C36" s="285" t="str">
        <f>'Match specific timetable 6 Club'!C36</f>
        <v>U17 Women (A + N/S)</v>
      </c>
      <c r="D36" s="286">
        <f>'Match specific timetable 6 Club'!D36</f>
        <v>14.2</v>
      </c>
      <c r="E36" s="137" t="str">
        <f>'Match specific timetable 6 Club'!E36</f>
        <v>Longjump</v>
      </c>
      <c r="F36" s="137" t="str">
        <f>'Match specific timetable 6 Club'!F36</f>
        <v>U13 Girls (Pit 1)</v>
      </c>
      <c r="G36" s="139" t="str">
        <f>'Match specific timetable 6 Club'!G36</f>
        <v>Club 4</v>
      </c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</row>
    <row r="37" spans="1:19" ht="15.75" customHeight="1">
      <c r="A37" s="136" t="str">
        <f>'Match specific timetable 6 Club'!A37</f>
        <v>.</v>
      </c>
      <c r="B37" s="137" t="str">
        <f>'Match specific timetable 6 Club'!B37</f>
        <v>.</v>
      </c>
      <c r="C37" s="285" t="str">
        <f>'Match specific timetable 6 Club'!C37</f>
        <v>U15 Boys</v>
      </c>
      <c r="D37" s="286" t="str">
        <f>'Match specific timetable 6 Club'!D37</f>
        <v>.</v>
      </c>
      <c r="E37" s="137" t="str">
        <f>'Match specific timetable 6 Club'!E37</f>
        <v>.</v>
      </c>
      <c r="F37" s="137" t="str">
        <f>'Match specific timetable 6 Club'!F37</f>
        <v>.</v>
      </c>
      <c r="G37" s="139" t="str">
        <f>'Match specific timetable 6 Club'!G37</f>
        <v>.</v>
      </c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</row>
    <row r="38" spans="1:19" ht="15.75" customHeight="1">
      <c r="A38" s="136" t="str">
        <f>'Match specific timetable 6 Club'!A38</f>
        <v>.</v>
      </c>
      <c r="B38" s="137" t="str">
        <f>'Match specific timetable 6 Club'!B38</f>
        <v>.</v>
      </c>
      <c r="C38" s="285" t="str">
        <f>'Match specific timetable 6 Club'!C38</f>
        <v>.</v>
      </c>
      <c r="D38" s="286">
        <f>'Match specific timetable 6 Club'!D38</f>
        <v>14.5</v>
      </c>
      <c r="E38" s="137" t="str">
        <f>'Match specific timetable 6 Club'!E38</f>
        <v>Javelin</v>
      </c>
      <c r="F38" s="137" t="str">
        <f>'Match specific timetable 6 Club'!F38</f>
        <v>U17 Men**</v>
      </c>
      <c r="G38" s="139" t="str">
        <f>'Match specific timetable 6 Club'!G38</f>
        <v>Club 2 </v>
      </c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</row>
    <row r="39" spans="1:19" ht="15.75" customHeight="1">
      <c r="A39" s="136">
        <f>'Match specific timetable 6 Club'!A39</f>
        <v>15.15</v>
      </c>
      <c r="B39" s="137" t="str">
        <f>'Match specific timetable 6 Club'!B39</f>
        <v>1500m</v>
      </c>
      <c r="C39" s="285" t="str">
        <f>'Match specific timetable 6 Club'!C39</f>
        <v>U13 Girls</v>
      </c>
      <c r="D39" s="286">
        <f>'Match specific timetable 6 Club'!D39</f>
        <v>14.5</v>
      </c>
      <c r="E39" s="137" t="str">
        <f>'Match specific timetable 6 Club'!E39</f>
        <v>Discus</v>
      </c>
      <c r="F39" s="137" t="str">
        <f>'Match specific timetable 6 Club'!F39</f>
        <v>U15 Girls</v>
      </c>
      <c r="G39" s="139" t="str">
        <f>'Match specific timetable 6 Club'!G39</f>
        <v>Club 1</v>
      </c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</row>
    <row r="40" spans="1:19" ht="15.75" customHeight="1">
      <c r="A40" s="136" t="str">
        <f>'Match specific timetable 6 Club'!A40</f>
        <v>.</v>
      </c>
      <c r="B40" s="137" t="str">
        <f>'Match specific timetable 6 Club'!B40</f>
        <v>.</v>
      </c>
      <c r="C40" s="285" t="str">
        <f>'Match specific timetable 6 Club'!C40</f>
        <v>U15 Girls</v>
      </c>
      <c r="D40" s="286">
        <f>'Match specific timetable 6 Club'!D40</f>
        <v>14.5</v>
      </c>
      <c r="E40" s="137" t="str">
        <f>'Match specific timetable 6 Club'!E40</f>
        <v>Highjump</v>
      </c>
      <c r="F40" s="137" t="str">
        <f>'Match specific timetable 6 Club'!F40</f>
        <v>U17 Men**/Sen Men</v>
      </c>
      <c r="G40" s="139" t="str">
        <f>'Match specific timetable 6 Club'!G40</f>
        <v>Club 5</v>
      </c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</row>
    <row r="41" spans="1:19" ht="15.75" customHeight="1">
      <c r="A41" s="136" t="str">
        <f>'Match specific timetable 6 Club'!A41</f>
        <v>.</v>
      </c>
      <c r="B41" s="137" t="str">
        <f>'Match specific timetable 6 Club'!B41</f>
        <v>.</v>
      </c>
      <c r="C41" s="285" t="str">
        <f>'Match specific timetable 6 Club'!C41</f>
        <v>U17 Women + Sen. Women</v>
      </c>
      <c r="D41" s="286">
        <f>'Match specific timetable 6 Club'!D41</f>
        <v>14.5</v>
      </c>
      <c r="E41" s="137" t="str">
        <f>'Match specific timetable 6 Club'!E41</f>
        <v>Shot</v>
      </c>
      <c r="F41" s="137" t="str">
        <f>'Match specific timetable 6 Club'!F41</f>
        <v>U15 Boys</v>
      </c>
      <c r="G41" s="139" t="str">
        <f>'Match specific timetable 6 Club'!G41</f>
        <v>Club 6</v>
      </c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</row>
    <row r="42" spans="1:19" ht="15.75" customHeight="1">
      <c r="A42" s="136" t="str">
        <f>'Match specific timetable 6 Club'!A42</f>
        <v>.</v>
      </c>
      <c r="B42" s="137" t="str">
        <f>'Match specific timetable 6 Club'!B42</f>
        <v>.</v>
      </c>
      <c r="C42" s="285" t="str">
        <f>'Match specific timetable 6 Club'!C42</f>
        <v>U13 Boys</v>
      </c>
      <c r="D42" s="286">
        <f>'Match specific timetable 6 Club'!D42</f>
        <v>15</v>
      </c>
      <c r="E42" s="137" t="str">
        <f>'Match specific timetable 6 Club'!E42</f>
        <v>Longjump</v>
      </c>
      <c r="F42" s="137" t="str">
        <f>'Match specific timetable 6 Club'!F42</f>
        <v>Under 17 women (Pit 1)</v>
      </c>
      <c r="G42" s="139" t="str">
        <f>'Match specific timetable 6 Club'!G42</f>
        <v>Club 4</v>
      </c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</row>
    <row r="43" spans="1:19" ht="15.75" customHeight="1">
      <c r="A43" s="136" t="str">
        <f>'Match specific timetable 6 Club'!A43</f>
        <v>.</v>
      </c>
      <c r="B43" s="137" t="str">
        <f>'Match specific timetable 6 Club'!B43</f>
        <v>.</v>
      </c>
      <c r="C43" s="285" t="str">
        <f>'Match specific timetable 6 Club'!C43</f>
        <v>U15 Boys</v>
      </c>
      <c r="D43" s="286" t="str">
        <f>'Match specific timetable 6 Club'!D43</f>
        <v>.</v>
      </c>
      <c r="E43" s="137" t="str">
        <f>'Match specific timetable 6 Club'!E43</f>
        <v>.</v>
      </c>
      <c r="F43" s="137" t="str">
        <f>'Match specific timetable 6 Club'!F43</f>
        <v>.</v>
      </c>
      <c r="G43" s="139" t="str">
        <f>'Match specific timetable 6 Club'!G43</f>
        <v>.</v>
      </c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</row>
    <row r="44" spans="1:19" ht="15.75" customHeight="1">
      <c r="A44" s="136" t="str">
        <f>'Match specific timetable 6 Club'!A44</f>
        <v>.</v>
      </c>
      <c r="B44" s="137" t="str">
        <f>'Match specific timetable 6 Club'!B44</f>
        <v>.</v>
      </c>
      <c r="C44" s="285" t="str">
        <f>'Match specific timetable 6 Club'!C44</f>
        <v>U17 Men + Sen Men</v>
      </c>
      <c r="D44" s="434">
        <f>'Match specific timetable 6 Club'!D44</f>
        <v>15.25</v>
      </c>
      <c r="E44" s="137" t="str">
        <f>'Match specific timetable 6 Club'!E44</f>
        <v>Javelin</v>
      </c>
      <c r="F44" s="137" t="str">
        <f>'Match specific timetable 6 Club'!F44</f>
        <v>Sen Men</v>
      </c>
      <c r="G44" s="139" t="str">
        <f>'Match specific timetable 6 Club'!G44</f>
        <v>Club 1</v>
      </c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</row>
    <row r="45" spans="1:19" ht="15.75" customHeight="1">
      <c r="A45" s="136" t="str">
        <f>'Match specific timetable 6 Club'!A45</f>
        <v>.</v>
      </c>
      <c r="B45" s="137" t="str">
        <f>'Match specific timetable 6 Club'!B45</f>
        <v>.</v>
      </c>
      <c r="C45" s="285" t="str">
        <f>'Match specific timetable 6 Club'!C45</f>
        <v>.</v>
      </c>
      <c r="D45" s="286">
        <f>'Match specific timetable 6 Club'!D45</f>
        <v>15.25</v>
      </c>
      <c r="E45" s="137" t="str">
        <f>'Match specific timetable 6 Club'!E45</f>
        <v>Discus </v>
      </c>
      <c r="F45" s="137" t="str">
        <f>'Match specific timetable 6 Club'!F45</f>
        <v>U13G/U13B (see notes)</v>
      </c>
      <c r="G45" s="139" t="str">
        <f>'Match specific timetable 6 Club'!G45</f>
        <v>club 3</v>
      </c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</row>
    <row r="46" spans="1:19" ht="15.75" customHeight="1">
      <c r="A46" s="136" t="str">
        <f>'Match specific timetable 6 Club'!A46</f>
        <v>.</v>
      </c>
      <c r="B46" s="137" t="str">
        <f>'Match specific timetable 6 Club'!B46</f>
        <v>.</v>
      </c>
      <c r="C46" s="285" t="str">
        <f>'Match specific timetable 6 Club'!C46</f>
        <v>.</v>
      </c>
      <c r="D46" s="286" t="str">
        <f>'Match specific timetable 6 Club'!D46</f>
        <v>.</v>
      </c>
      <c r="E46" s="137" t="str">
        <f>'Match specific timetable 6 Club'!E46</f>
        <v>.</v>
      </c>
      <c r="F46" s="137" t="str">
        <f>'Match specific timetable 6 Club'!F46</f>
        <v>.</v>
      </c>
      <c r="G46" s="139" t="str">
        <f>'Match specific timetable 6 Club'!G46</f>
        <v>.</v>
      </c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</row>
    <row r="47" spans="1:19" ht="15.75" customHeight="1">
      <c r="A47" s="136">
        <f>'Match specific timetable 6 Club'!A47</f>
        <v>16.05</v>
      </c>
      <c r="B47" s="137" t="str">
        <f>'Match specific timetable 6 Club'!B47</f>
        <v>200m</v>
      </c>
      <c r="C47" s="285" t="str">
        <f>'Match specific timetable 6 Club'!C47</f>
        <v>U13 Girls</v>
      </c>
      <c r="D47" s="286">
        <f>'Match specific timetable 6 Club'!D47</f>
        <v>15.35</v>
      </c>
      <c r="E47" s="137" t="str">
        <f>'Match specific timetable 6 Club'!E47</f>
        <v>Longjump</v>
      </c>
      <c r="F47" s="137" t="str">
        <f>'Match specific timetable 6 Club'!F47</f>
        <v>Sen. Women (Pit 1)</v>
      </c>
      <c r="G47" s="139" t="str">
        <f>'Match specific timetable 6 Club'!G47</f>
        <v>Club 6</v>
      </c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</row>
    <row r="48" spans="1:19" ht="15.75" customHeight="1">
      <c r="A48" s="136" t="str">
        <f>'Match specific timetable 6 Club'!A48</f>
        <v>.</v>
      </c>
      <c r="B48" s="137" t="str">
        <f>'Match specific timetable 6 Club'!B48</f>
        <v>.</v>
      </c>
      <c r="C48" s="285" t="str">
        <f>'Match specific timetable 6 Club'!C48</f>
        <v>U15 Girls</v>
      </c>
      <c r="D48" s="286" t="str">
        <f>'Match specific timetable 6 Club'!D48</f>
        <v>.</v>
      </c>
      <c r="E48" s="137" t="str">
        <f>'Match specific timetable 6 Club'!E48</f>
        <v>.</v>
      </c>
      <c r="F48" s="137" t="str">
        <f>'Match specific timetable 6 Club'!F48</f>
        <v>.</v>
      </c>
      <c r="G48" s="139" t="str">
        <f>'Match specific timetable 6 Club'!G48</f>
        <v>.</v>
      </c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</row>
    <row r="49" spans="1:7" s="363" customFormat="1" ht="15.75" customHeight="1">
      <c r="A49" s="136"/>
      <c r="B49" s="137"/>
      <c r="C49" s="285" t="str">
        <f>'Match specific timetable 6 Club'!C49</f>
        <v>U17 Women</v>
      </c>
      <c r="D49" s="286">
        <f>'Match specific timetable 6 Club'!D49</f>
        <v>16.15</v>
      </c>
      <c r="E49" s="137" t="str">
        <f>'Match specific timetable 6 Club'!E49</f>
        <v>Javelin</v>
      </c>
      <c r="F49" s="137" t="str">
        <f>'Match specific timetable 6 Club'!F49</f>
        <v>U15 Girls</v>
      </c>
      <c r="G49" s="139" t="str">
        <f>'Match specific timetable 6 Club'!G49</f>
        <v>Club 2</v>
      </c>
    </row>
    <row r="50" spans="1:19" ht="15.75" customHeight="1">
      <c r="A50" s="136" t="str">
        <f>'Match specific timetable 6 Club'!A50</f>
        <v>.</v>
      </c>
      <c r="B50" s="137" t="str">
        <f>'Match specific timetable 6 Club'!B50</f>
        <v>.</v>
      </c>
      <c r="C50" s="285" t="str">
        <f>'Match specific timetable 6 Club'!C50</f>
        <v>Sen. Women</v>
      </c>
      <c r="D50" s="286">
        <f>'Match specific timetable 6 Club'!D50</f>
        <v>16.15</v>
      </c>
      <c r="E50" s="137" t="str">
        <f>'Match specific timetable 6 Club'!E50</f>
        <v>Triplejump</v>
      </c>
      <c r="F50" s="137" t="str">
        <f>'Match specific timetable 6 Club'!F50</f>
        <v>Sen Men/U17 Men (Pit 2)**</v>
      </c>
      <c r="G50" s="139" t="str">
        <f>'Match specific timetable 6 Club'!G50</f>
        <v>Club 3</v>
      </c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</row>
    <row r="51" spans="1:19" ht="15.75" customHeight="1">
      <c r="A51" s="136" t="str">
        <f>'Match specific timetable 6 Club'!A51</f>
        <v>.</v>
      </c>
      <c r="B51" s="137" t="str">
        <f>'Match specific timetable 6 Club'!B51</f>
        <v>.</v>
      </c>
      <c r="C51" s="285" t="str">
        <f>'Match specific timetable 6 Club'!C51</f>
        <v>U13 Boys</v>
      </c>
      <c r="D51" s="286">
        <f>'Match specific timetable 6 Club'!D51</f>
        <v>16.15</v>
      </c>
      <c r="E51" s="137" t="str">
        <f>'Match specific timetable 6 Club'!E51</f>
        <v>Longjump</v>
      </c>
      <c r="F51" s="137" t="str">
        <f>'Match specific timetable 6 Club'!F51</f>
        <v>U15 Boys (Pit 1)</v>
      </c>
      <c r="G51" s="139" t="str">
        <f>'Match specific timetable 6 Club'!G51</f>
        <v>Club 5</v>
      </c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</row>
    <row r="52" spans="1:19" ht="15.75" customHeight="1">
      <c r="A52" s="136" t="str">
        <f>'Match specific timetable 6 Club'!A52</f>
        <v>.</v>
      </c>
      <c r="B52" s="137" t="str">
        <f>'Match specific timetable 6 Club'!B52</f>
        <v>.</v>
      </c>
      <c r="C52" s="285" t="str">
        <f>'Match specific timetable 6 Club'!C52</f>
        <v>U15 Boys</v>
      </c>
      <c r="D52" s="286">
        <f>'Match specific timetable 6 Club'!D52</f>
        <v>16.15</v>
      </c>
      <c r="E52" s="137" t="str">
        <f>'Match specific timetable 6 Club'!E52</f>
        <v>Discus</v>
      </c>
      <c r="F52" s="137" t="str">
        <f>'Match specific timetable 6 Club'!F52</f>
        <v>U17 Women**/Sen Women</v>
      </c>
      <c r="G52" s="139" t="str">
        <f>'Match specific timetable 6 Club'!G52</f>
        <v>Club 4</v>
      </c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</row>
    <row r="53" spans="1:19" ht="15.75" customHeight="1">
      <c r="A53" s="136" t="str">
        <f>'Match specific timetable 6 Club'!A53</f>
        <v>.</v>
      </c>
      <c r="B53" s="137" t="str">
        <f>'Match specific timetable 6 Club'!B53</f>
        <v>.</v>
      </c>
      <c r="C53" s="285" t="str">
        <f>'Match specific timetable 6 Club'!C53</f>
        <v>U17 Men</v>
      </c>
      <c r="D53" s="286">
        <f>'Match specific timetable 6 Club'!D53</f>
        <v>16.15</v>
      </c>
      <c r="E53" s="137" t="str">
        <f>'Match specific timetable 6 Club'!E53</f>
        <v>Shot</v>
      </c>
      <c r="F53" s="137" t="str">
        <f>'Match specific timetable 6 Club'!F53</f>
        <v>U11 B&amp;G</v>
      </c>
      <c r="G53" s="139" t="str">
        <f>'Match specific timetable 6 Club'!G53</f>
        <v>Club 1</v>
      </c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</row>
    <row r="54" spans="1:19" ht="15.75" customHeight="1">
      <c r="A54" s="136" t="str">
        <f>'Match specific timetable 6 Club'!A54</f>
        <v>.</v>
      </c>
      <c r="B54" s="137" t="str">
        <f>'Match specific timetable 6 Club'!B54</f>
        <v>.</v>
      </c>
      <c r="C54" s="285" t="str">
        <f>'Match specific timetable 6 Club'!C54</f>
        <v>Sen Men</v>
      </c>
      <c r="D54" s="286" t="str">
        <f>'Match specific timetable 6 Club'!D54</f>
        <v>.</v>
      </c>
      <c r="E54" s="137" t="str">
        <f>'Match specific timetable 6 Club'!E54</f>
        <v>.</v>
      </c>
      <c r="F54" s="137" t="str">
        <f>'Match specific timetable 6 Club'!F54</f>
        <v>.</v>
      </c>
      <c r="G54" s="139" t="str">
        <f>'Match specific timetable 6 Club'!G54</f>
        <v>.</v>
      </c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</row>
    <row r="55" spans="1:19" ht="15.75" customHeight="1">
      <c r="A55" s="136" t="str">
        <f>'Match specific timetable 6 Club'!A55</f>
        <v>.</v>
      </c>
      <c r="B55" s="137" t="str">
        <f>'Match specific timetable 6 Club'!B55</f>
        <v>.</v>
      </c>
      <c r="C55" s="285" t="str">
        <f>'Match specific timetable 6 Club'!C55</f>
        <v>.</v>
      </c>
      <c r="D55" s="287" t="str">
        <f>'Match specific timetable 6 Club'!D55</f>
        <v>.</v>
      </c>
      <c r="E55" s="141" t="str">
        <f>'Match specific timetable 6 Club'!E55</f>
        <v>Highjump</v>
      </c>
      <c r="F55" s="141" t="str">
        <f>'Match specific timetable 6 Club'!F55</f>
        <v>U13 Girls - 1.00, 1.10m</v>
      </c>
      <c r="G55" s="142" t="str">
        <f>'Match specific timetable 6 Club'!G55</f>
        <v>.</v>
      </c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</row>
    <row r="56" spans="1:19" ht="15.75" customHeight="1">
      <c r="A56" s="136">
        <f>'Match specific timetable 6 Club'!A56</f>
        <v>16.5</v>
      </c>
      <c r="B56" s="137" t="str">
        <f>'Match specific timetable 6 Club'!B56</f>
        <v>4 x 100m</v>
      </c>
      <c r="C56" s="285" t="str">
        <f>'Match specific timetable 6 Club'!C56</f>
        <v>U13 Girls</v>
      </c>
      <c r="D56" s="286" t="str">
        <f>'Match specific timetable 6 Club'!D56</f>
        <v>.</v>
      </c>
      <c r="E56" s="137" t="str">
        <f>'Match specific timetable 6 Club'!E56</f>
        <v>Progressions</v>
      </c>
      <c r="F56" s="137" t="str">
        <f>'Match specific timetable 6 Club'!F56</f>
        <v>U15G - 1.05, 1.15, 1.20m</v>
      </c>
      <c r="G56" s="139" t="str">
        <f>'Match specific timetable 6 Club'!G56</f>
        <v>.</v>
      </c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</row>
    <row r="57" spans="1:19" ht="15.75" customHeight="1">
      <c r="A57" s="136" t="str">
        <f>'Match specific timetable 6 Club'!A57</f>
        <v>.</v>
      </c>
      <c r="B57" s="137" t="str">
        <f>'Match specific timetable 6 Club'!B57</f>
        <v>.</v>
      </c>
      <c r="C57" s="285" t="str">
        <f>'Match specific timetable 6 Club'!C57</f>
        <v>U15 Girls</v>
      </c>
      <c r="D57" s="286" t="str">
        <f>'Match specific timetable 6 Club'!D57</f>
        <v>.</v>
      </c>
      <c r="E57" s="137" t="str">
        <f>'Match specific timetable 6 Club'!E57</f>
        <v>(Fixed starting</v>
      </c>
      <c r="F57" s="137" t="str">
        <f>'Match specific timetable 6 Club'!F57</f>
        <v>U17 Women - 1.10, 1.20, 1.30</v>
      </c>
      <c r="G57" s="139" t="str">
        <f>'Match specific timetable 6 Club'!G57</f>
        <v>.</v>
      </c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</row>
    <row r="58" spans="1:7" s="363" customFormat="1" ht="15.75" customHeight="1">
      <c r="A58" s="136"/>
      <c r="B58" s="137"/>
      <c r="C58" s="285" t="str">
        <f>'Match specific timetable 6 Club'!C58</f>
        <v>U17 Women</v>
      </c>
      <c r="D58" s="286"/>
      <c r="E58" s="137"/>
      <c r="F58" s="137" t="str">
        <f>'Match specific timetable 6 Club'!F58</f>
        <v>Senior Women - 1.10, 1.20, 1.30</v>
      </c>
      <c r="G58" s="139"/>
    </row>
    <row r="59" spans="1:19" ht="15.75" customHeight="1">
      <c r="A59" s="136" t="str">
        <f>'Match specific timetable 6 Club'!A59</f>
        <v>.</v>
      </c>
      <c r="B59" s="137" t="str">
        <f>'Match specific timetable 6 Club'!B59</f>
        <v>.</v>
      </c>
      <c r="C59" s="285" t="str">
        <f>'Match specific timetable 6 Club'!C59</f>
        <v>Sen. Women</v>
      </c>
      <c r="D59" s="286" t="str">
        <f>'Match specific timetable 6 Club'!D59</f>
        <v>.</v>
      </c>
      <c r="E59" s="137" t="str">
        <f>'Match specific timetable 6 Club'!E59</f>
        <v>heights in 2015)</v>
      </c>
      <c r="F59" s="137" t="str">
        <f>'Match specific timetable 6 Club'!F59</f>
        <v>U13 Boys - 1.00, 1.10, 1.20</v>
      </c>
      <c r="G59" s="139" t="str">
        <f>'Match specific timetable 6 Club'!G59</f>
        <v>.</v>
      </c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</row>
    <row r="60" spans="1:19" ht="15.75" customHeight="1">
      <c r="A60" s="136" t="str">
        <f>'Match specific timetable 6 Club'!A60</f>
        <v>.</v>
      </c>
      <c r="B60" s="137" t="str">
        <f>'Match specific timetable 6 Club'!B60</f>
        <v>.</v>
      </c>
      <c r="C60" s="285" t="str">
        <f>'Match specific timetable 6 Club'!C60</f>
        <v>U13 Boys</v>
      </c>
      <c r="D60" s="286" t="str">
        <f>'Match specific timetable 6 Club'!D60</f>
        <v>.</v>
      </c>
      <c r="E60" s="137" t="str">
        <f>'Match specific timetable 6 Club'!E60</f>
        <v>.</v>
      </c>
      <c r="F60" s="137" t="str">
        <f>'Match specific timetable 6 Club'!F60</f>
        <v>U15 Boys - 1.20, 1.30, 1.40, 1.50</v>
      </c>
      <c r="G60" s="139" t="str">
        <f>'Match specific timetable 6 Club'!G60</f>
        <v>.</v>
      </c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</row>
    <row r="61" spans="1:19" ht="15.75" customHeight="1">
      <c r="A61" s="136" t="str">
        <f>'Match specific timetable 6 Club'!A61</f>
        <v>.</v>
      </c>
      <c r="B61" s="137" t="str">
        <f>'Match specific timetable 6 Club'!B61</f>
        <v>.</v>
      </c>
      <c r="C61" s="285" t="str">
        <f>'Match specific timetable 6 Club'!C61</f>
        <v>U15 Boys</v>
      </c>
      <c r="D61" s="286" t="str">
        <f>'Match specific timetable 6 Club'!D61</f>
        <v>.</v>
      </c>
      <c r="E61" s="137" t="str">
        <f>'Match specific timetable 6 Club'!E61</f>
        <v>.</v>
      </c>
      <c r="F61" s="137" t="str">
        <f>'Match specific timetable 6 Club'!F61</f>
        <v>U17 Men - 1.25, 1.35, 1.45, 1.55</v>
      </c>
      <c r="G61" s="139" t="str">
        <f>'Match specific timetable 6 Club'!G61</f>
        <v>.</v>
      </c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</row>
    <row r="62" spans="1:19" ht="15.75" customHeight="1">
      <c r="A62" s="136" t="str">
        <f>'Match specific timetable 6 Club'!A62</f>
        <v>.</v>
      </c>
      <c r="B62" s="137" t="str">
        <f>'Match specific timetable 6 Club'!B62</f>
        <v>.</v>
      </c>
      <c r="C62" s="285" t="str">
        <f>'Match specific timetable 6 Club'!C62</f>
        <v>U17 Men</v>
      </c>
      <c r="D62" s="286" t="str">
        <f>'Match specific timetable 6 Club'!D62</f>
        <v>.</v>
      </c>
      <c r="E62" s="137" t="str">
        <f>'Match specific timetable 6 Club'!E62</f>
        <v>.</v>
      </c>
      <c r="F62" s="137" t="str">
        <f>'Match specific timetable 6 Club'!F62</f>
        <v>Sen Men - 1.25, 1.35, 1.45, 1.55. 1.65</v>
      </c>
      <c r="G62" s="139" t="str">
        <f>'Match specific timetable 6 Club'!G62</f>
        <v>.</v>
      </c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</row>
    <row r="63" spans="1:19" ht="15.75" customHeight="1" thickBot="1">
      <c r="A63" s="143" t="str">
        <f>'Match specific timetable 6 Club'!A63</f>
        <v>.</v>
      </c>
      <c r="B63" s="144" t="str">
        <f>'Match specific timetable 6 Club'!B63</f>
        <v>.</v>
      </c>
      <c r="C63" s="288" t="str">
        <f>'Match specific timetable 6 Club'!C63</f>
        <v>Sen Men</v>
      </c>
      <c r="D63" s="289" t="str">
        <f>'Match specific timetable 6 Club'!D63</f>
        <v>.</v>
      </c>
      <c r="E63" s="144" t="str">
        <f>'Match specific timetable 6 Club'!E63</f>
        <v>.</v>
      </c>
      <c r="F63" s="144" t="str">
        <f>'Match specific timetable 6 Club'!F63</f>
        <v>Then up in 5cm steps until only two left</v>
      </c>
      <c r="G63" s="146" t="str">
        <f>'Match specific timetable 6 Club'!G63</f>
        <v>.</v>
      </c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</row>
    <row r="64" spans="1:19" ht="15">
      <c r="A64" s="281"/>
      <c r="B64" s="281"/>
      <c r="C64" s="281"/>
      <c r="D64" s="281"/>
      <c r="E64" s="281"/>
      <c r="F64" s="281"/>
      <c r="G64" s="281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</row>
    <row r="65" spans="1:19" ht="15">
      <c r="A65" s="281"/>
      <c r="B65" s="281"/>
      <c r="C65" s="281"/>
      <c r="D65" s="281"/>
      <c r="E65" s="281"/>
      <c r="F65" s="281"/>
      <c r="G65" s="281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</row>
    <row r="66" spans="1:19" ht="15">
      <c r="A66" s="281"/>
      <c r="B66" s="281"/>
      <c r="C66" s="281"/>
      <c r="D66" s="281"/>
      <c r="E66" s="281"/>
      <c r="F66" s="281"/>
      <c r="G66" s="281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</row>
    <row r="67" spans="1:19" ht="18.75">
      <c r="A67" s="282" t="str">
        <f>'Match specific timetable 6 Club'!A67</f>
        <v>Timetable for East Anglian League matches 2022</v>
      </c>
      <c r="B67" s="282"/>
      <c r="C67" s="282"/>
      <c r="D67" s="282"/>
      <c r="E67" s="282"/>
      <c r="F67" s="282"/>
      <c r="G67" s="281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</row>
    <row r="68" spans="1:19" ht="15">
      <c r="A68" s="281" t="str">
        <f>'Match specific timetable 6 Club'!A68</f>
        <v>A maximum of five non-scorers allowed per track event in Under 13 and Under 15, three</v>
      </c>
      <c r="B68" s="281"/>
      <c r="C68" s="281"/>
      <c r="D68" s="281"/>
      <c r="E68" s="281"/>
      <c r="F68" s="281"/>
      <c r="G68" s="281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</row>
    <row r="69" spans="1:19" ht="15">
      <c r="A69" s="281" t="str">
        <f>'Match specific timetable 6 Club'!A69</f>
        <v>per track event in Under 17 events, and four per track event in Seniors.</v>
      </c>
      <c r="B69" s="281"/>
      <c r="C69" s="281"/>
      <c r="D69" s="281"/>
      <c r="E69" s="281"/>
      <c r="F69" s="281"/>
      <c r="G69" s="281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</row>
    <row r="70" spans="1:19" ht="15">
      <c r="A70" s="281" t="str">
        <f>'Match specific timetable 6 Club'!A70</f>
        <v>Only one non-scorer allowed per age-group  in Hammer, High-jump, Long-jump, Triple-jump and Under 13’s Discus and Javelin.</v>
      </c>
      <c r="B70" s="281"/>
      <c r="C70" s="281"/>
      <c r="D70" s="281"/>
      <c r="E70" s="281"/>
      <c r="F70" s="281"/>
      <c r="G70" s="281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</row>
    <row r="71" spans="1:19" ht="15">
      <c r="A71" s="281" t="str">
        <f>'Match specific timetable 6 Club'!A71</f>
        <v>Only two non-scorers are allowed in shot, discus and javelin (excluding Under 13's as above)</v>
      </c>
      <c r="B71" s="281"/>
      <c r="C71" s="281"/>
      <c r="D71" s="281"/>
      <c r="E71" s="281"/>
      <c r="F71" s="281"/>
      <c r="G71" s="281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</row>
    <row r="72" spans="1:19" ht="15">
      <c r="A72" s="281" t="str">
        <f>'Match specific timetable 6 Club'!A72</f>
        <v>All Hammer and  U13’s Javelin &amp; Discus – “A” string only to score, plus max. 1 non-scorer per agegroup per club</v>
      </c>
      <c r="B72" s="281"/>
      <c r="C72" s="281"/>
      <c r="D72" s="281"/>
      <c r="E72" s="281"/>
      <c r="F72" s="281"/>
      <c r="G72" s="281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</row>
    <row r="73" spans="1:19" ht="15">
      <c r="A73" s="281" t="str">
        <f>'Match specific timetable 6 Club'!A73</f>
        <v>All clubs should also provide a track judge and a timekeeper, or willing helpers to work with these teams.</v>
      </c>
      <c r="B73" s="281"/>
      <c r="C73" s="281"/>
      <c r="D73" s="281"/>
      <c r="E73" s="281"/>
      <c r="F73" s="281"/>
      <c r="G73" s="281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</row>
    <row r="74" spans="1:19" ht="15">
      <c r="A74" s="281" t="str">
        <f>'Match specific timetable 6 Club'!A74</f>
        <v>The Field Referee may cancel an event if no graded official is provided to lead the team (allocated clubs responsibility).</v>
      </c>
      <c r="B74" s="281"/>
      <c r="C74" s="281"/>
      <c r="D74" s="281"/>
      <c r="E74" s="281"/>
      <c r="F74" s="281"/>
      <c r="G74" s="281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</row>
    <row r="75" spans="1:19" ht="15">
      <c r="A75" s="281" t="str">
        <f>'Match specific timetable 6 Club'!A75</f>
        <v>Strict limit of two warm-up attempts in all field events</v>
      </c>
      <c r="B75" s="281"/>
      <c r="C75" s="281"/>
      <c r="D75" s="281"/>
      <c r="E75" s="281"/>
      <c r="F75" s="281"/>
      <c r="G75" s="281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</row>
    <row r="76" spans="1:19" ht="15">
      <c r="A76" s="281" t="str">
        <f>'Match specific timetable 6 Club'!A76</f>
        <v>1500m races to be run as one race per agegroup in all cases except U17 and Senior Women and Men where both run together. </v>
      </c>
      <c r="B76" s="281"/>
      <c r="C76" s="281"/>
      <c r="D76" s="281"/>
      <c r="E76" s="281"/>
      <c r="F76" s="281"/>
      <c r="G76" s="281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</row>
    <row r="77" spans="1:19" ht="15">
      <c r="A77" s="281" t="str">
        <f>'Match specific timetable 6 Club'!A77</f>
        <v>800m races to be run as one race whenever possible</v>
      </c>
      <c r="B77" s="281"/>
      <c r="C77" s="281"/>
      <c r="D77" s="281"/>
      <c r="E77" s="281"/>
      <c r="F77" s="281"/>
      <c r="G77" s="281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</row>
    <row r="78" spans="1:19" ht="15">
      <c r="A78" s="281" t="str">
        <f>'Match specific timetable 6 Club'!A78</f>
        <v>U17 Women may compete in all Senior Women’s events but must remain in thatb age-group for the whole match</v>
      </c>
      <c r="B78" s="281"/>
      <c r="C78" s="281"/>
      <c r="D78" s="281"/>
      <c r="E78" s="281"/>
      <c r="F78" s="281"/>
      <c r="G78" s="281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</row>
    <row r="79" spans="1:19" ht="15">
      <c r="A79" s="281" t="str">
        <f>'Match specific timetable 6 Club'!A79</f>
        <v>U11’s may only compete in 3 events maxiumum and may not compete as under 13's. UKA rules apply for all other age-groups.   </v>
      </c>
      <c r="B79" s="281"/>
      <c r="C79" s="281"/>
      <c r="D79" s="281"/>
      <c r="E79" s="281"/>
      <c r="F79" s="281"/>
      <c r="G79" s="281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</row>
    <row r="80" s="363" customFormat="1" ht="15">
      <c r="A80" s="363" t="str">
        <f>'Match specific timetable 6 Club'!A80</f>
        <v>U17 and U20 men and women  competing as seniors are limited by the UKA rule for their actual age-group.</v>
      </c>
    </row>
    <row r="81" s="363" customFormat="1" ht="15">
      <c r="A81" s="363" t="str">
        <f>'Match specific timetable 6 Club'!A81</f>
        <v>Judges should be at their events 15 minutes beforehand to supervise warm-ups, so that the actual competition starts on time.</v>
      </c>
    </row>
    <row r="82" spans="1:19" ht="15">
      <c r="A82" s="281"/>
      <c r="B82" s="281"/>
      <c r="C82" s="281"/>
      <c r="D82" s="281"/>
      <c r="E82" s="281"/>
      <c r="F82" s="281"/>
      <c r="G82" s="281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</row>
    <row r="83" spans="1:19" ht="15">
      <c r="A83" s="281"/>
      <c r="B83" s="627" t="str">
        <f>'Match specific timetable 6 Club'!B83</f>
        <v>Club 1</v>
      </c>
      <c r="C83" s="627"/>
      <c r="D83" s="627"/>
      <c r="E83" s="281"/>
      <c r="F83" s="281"/>
      <c r="G83" s="281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</row>
    <row r="84" spans="1:19" ht="15">
      <c r="A84" s="281"/>
      <c r="B84" s="384">
        <f>'Match specific timetable 6 Club'!B84</f>
        <v>11.15</v>
      </c>
      <c r="C84" s="361" t="str">
        <f>'Match specific timetable 6 Club'!C84</f>
        <v>Hammer males</v>
      </c>
      <c r="D84" s="361"/>
      <c r="E84" s="281"/>
      <c r="F84" s="281"/>
      <c r="G84" s="281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</row>
    <row r="85" spans="1:19" ht="15">
      <c r="A85" s="281"/>
      <c r="B85" s="384">
        <f>'Match specific timetable 6 Club'!B85</f>
        <v>12.05</v>
      </c>
      <c r="C85" s="361" t="str">
        <f>'Match specific timetable 6 Club'!C85</f>
        <v>Hammer females</v>
      </c>
      <c r="D85" s="361"/>
      <c r="E85" s="281"/>
      <c r="F85" s="281"/>
      <c r="G85" s="281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</row>
    <row r="86" spans="1:19" ht="15">
      <c r="A86" s="281"/>
      <c r="B86" s="384">
        <f>'Match specific timetable 6 Club'!B86</f>
        <v>13.35</v>
      </c>
      <c r="C86" s="361" t="str">
        <f>'Match specific timetable 6 Club'!C86</f>
        <v>Discus U17 men</v>
      </c>
      <c r="D86" s="361"/>
      <c r="E86" s="281"/>
      <c r="F86" s="281"/>
      <c r="G86" s="281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</row>
    <row r="87" spans="1:19" ht="15">
      <c r="A87" s="281"/>
      <c r="B87" s="384">
        <f>'Match specific timetable 6 Club'!B87</f>
        <v>14.1</v>
      </c>
      <c r="C87" s="361" t="str">
        <f>'Match specific timetable 6 Club'!C87</f>
        <v>Discus Senior men</v>
      </c>
      <c r="D87" s="361"/>
      <c r="E87" s="281"/>
      <c r="F87" s="281"/>
      <c r="G87" s="281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</row>
    <row r="88" spans="1:19" ht="15">
      <c r="A88" s="281"/>
      <c r="B88" s="384">
        <f>'Match specific timetable 6 Club'!B88</f>
        <v>14.5</v>
      </c>
      <c r="C88" s="361" t="str">
        <f>'Match specific timetable 6 Club'!C88</f>
        <v>Discus U15 Girls</v>
      </c>
      <c r="D88" s="361"/>
      <c r="E88" s="281"/>
      <c r="F88" s="281"/>
      <c r="G88" s="281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</row>
    <row r="89" spans="1:19" ht="15">
      <c r="A89" s="281"/>
      <c r="B89" s="384">
        <f>'Match specific timetable 6 Club'!B89</f>
        <v>15.25</v>
      </c>
      <c r="C89" s="361" t="str">
        <f>'Match specific timetable 6 Club'!C89</f>
        <v>Javelin Senior Men</v>
      </c>
      <c r="D89" s="361"/>
      <c r="E89" s="281"/>
      <c r="F89" s="281"/>
      <c r="G89" s="281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</row>
    <row r="90" spans="2:4" s="363" customFormat="1" ht="15">
      <c r="B90" s="384">
        <f>'Match specific timetable 6 Club'!B90</f>
        <v>16.15</v>
      </c>
      <c r="C90" s="361" t="str">
        <f>'Match specific timetable 6 Club'!C90</f>
        <v>Shot Under 11's</v>
      </c>
      <c r="D90" s="361"/>
    </row>
    <row r="91" spans="1:19" ht="15">
      <c r="A91" s="281"/>
      <c r="B91" s="363" t="str">
        <f>'Match specific timetable 6 Club'!B91</f>
        <v>.</v>
      </c>
      <c r="C91" s="363"/>
      <c r="D91" s="363"/>
      <c r="E91" s="281"/>
      <c r="F91" s="281"/>
      <c r="G91" s="281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</row>
    <row r="92" spans="1:19" ht="15">
      <c r="A92" s="281"/>
      <c r="B92" s="362" t="str">
        <f>'Match specific timetable 6 Club'!B92</f>
        <v>Club 2</v>
      </c>
      <c r="C92" s="362"/>
      <c r="D92" s="362"/>
      <c r="E92" s="281"/>
      <c r="F92" s="281"/>
      <c r="G92" s="281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</row>
    <row r="93" spans="1:19" ht="15">
      <c r="A93" s="281"/>
      <c r="B93" s="383">
        <f>'Match specific timetable 6 Club'!B93</f>
        <v>11.15</v>
      </c>
      <c r="C93" s="361" t="str">
        <f>'Match specific timetable 6 Club'!C93</f>
        <v>Longjump U17 men</v>
      </c>
      <c r="D93" s="361"/>
      <c r="E93" s="281"/>
      <c r="F93" s="281"/>
      <c r="G93" s="281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</row>
    <row r="94" spans="1:19" ht="15">
      <c r="A94" s="281"/>
      <c r="B94" s="383">
        <f>'Match specific timetable 6 Club'!B94</f>
        <v>11.5</v>
      </c>
      <c r="C94" s="361" t="str">
        <f>'Match specific timetable 6 Club'!C94</f>
        <v>Longjump U13 Boys</v>
      </c>
      <c r="D94" s="361"/>
      <c r="E94" s="281"/>
      <c r="F94" s="281"/>
      <c r="G94" s="281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</row>
    <row r="95" spans="1:19" ht="15">
      <c r="A95" s="281"/>
      <c r="B95" s="383">
        <f>'Match specific timetable 6 Club'!B95</f>
        <v>13</v>
      </c>
      <c r="C95" s="361" t="str">
        <f>'Match specific timetable 6 Club'!C95</f>
        <v>Discus U15 Boys</v>
      </c>
      <c r="D95" s="361"/>
      <c r="E95" s="281"/>
      <c r="F95" s="281"/>
      <c r="G95" s="281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</row>
    <row r="96" spans="1:19" ht="15">
      <c r="A96" s="281"/>
      <c r="B96" s="383">
        <f>'Match specific timetable 6 Club'!B96</f>
        <v>14.1</v>
      </c>
      <c r="C96" s="361" t="str">
        <f>'Match specific timetable 6 Club'!C96</f>
        <v>Javelin U15 Boys</v>
      </c>
      <c r="D96" s="361"/>
      <c r="E96" s="281"/>
      <c r="F96" s="281"/>
      <c r="G96" s="281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</row>
    <row r="97" spans="1:19" ht="15">
      <c r="A97" s="281"/>
      <c r="B97" s="383">
        <f>'Match specific timetable 6 Club'!B97</f>
        <v>14.5</v>
      </c>
      <c r="C97" s="361" t="str">
        <f>'Match specific timetable 6 Club'!C97</f>
        <v>Javelin U17 Men</v>
      </c>
      <c r="D97" s="361"/>
      <c r="E97" s="281"/>
      <c r="F97" s="281"/>
      <c r="G97" s="281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</row>
    <row r="98" spans="2:4" s="363" customFormat="1" ht="15">
      <c r="B98" s="383">
        <f>'Match specific timetable 6 Club'!B98</f>
        <v>16.15</v>
      </c>
      <c r="C98" s="361" t="str">
        <f>'Match specific timetable 6 Club'!C98</f>
        <v>Javelin U15 Girls</v>
      </c>
      <c r="D98" s="361"/>
    </row>
    <row r="99" s="363" customFormat="1" ht="15">
      <c r="B99" s="385" t="s">
        <v>20</v>
      </c>
    </row>
    <row r="100" spans="1:19" ht="15">
      <c r="A100" s="281"/>
      <c r="B100" s="362" t="str">
        <f>'Match specific timetable 6 Club'!B100</f>
        <v>Club 3</v>
      </c>
      <c r="C100" s="362"/>
      <c r="D100" s="362"/>
      <c r="E100" s="281"/>
      <c r="F100" s="281"/>
      <c r="G100" s="281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</row>
    <row r="101" spans="1:19" ht="15">
      <c r="A101" s="281"/>
      <c r="B101" s="383">
        <f>'Match specific timetable 6 Club'!B101</f>
        <v>11.15</v>
      </c>
      <c r="C101" s="361" t="str">
        <f>'Match specific timetable 6 Club'!C101</f>
        <v>Triplejump Sen Women/U17W/U15 Boys</v>
      </c>
      <c r="D101" s="361"/>
      <c r="E101" s="281"/>
      <c r="F101" s="281"/>
      <c r="G101" s="281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</row>
    <row r="102" spans="1:19" ht="15">
      <c r="A102" s="281"/>
      <c r="B102" s="383">
        <f>'Match specific timetable 6 Club'!B102</f>
        <v>12.25</v>
      </c>
      <c r="C102" s="361" t="str">
        <f>'Match specific timetable 6 Club'!C102</f>
        <v>Javelin Under 13 Boys/Girls</v>
      </c>
      <c r="D102" s="361"/>
      <c r="E102" s="281"/>
      <c r="F102" s="281"/>
      <c r="G102" s="281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</row>
    <row r="103" spans="1:19" ht="15">
      <c r="A103" s="281"/>
      <c r="B103" s="383">
        <f>'Match specific timetable 6 Club'!B103</f>
        <v>13.05</v>
      </c>
      <c r="C103" s="361" t="str">
        <f>'Match specific timetable 6 Club'!C103</f>
        <v>Javelin Senior/U17 Women</v>
      </c>
      <c r="D103" s="361"/>
      <c r="E103" s="281"/>
      <c r="F103" s="281"/>
      <c r="G103" s="281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</row>
    <row r="104" spans="1:19" ht="15">
      <c r="A104" s="281"/>
      <c r="B104" s="383">
        <f>'Match specific timetable 6 Club'!B104</f>
        <v>14.1</v>
      </c>
      <c r="C104" s="361" t="str">
        <f>'Match specific timetable 6 Club'!C104</f>
        <v>Shot Senior Women</v>
      </c>
      <c r="D104" s="361"/>
      <c r="E104" s="281"/>
      <c r="F104" s="281"/>
      <c r="G104" s="281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</row>
    <row r="105" spans="1:19" ht="15">
      <c r="A105" s="281"/>
      <c r="B105" s="383">
        <f>'Match specific timetable 6 Club'!B105</f>
        <v>15.25</v>
      </c>
      <c r="C105" s="361" t="str">
        <f>'Match specific timetable 6 Club'!C105</f>
        <v>Discus U13 Boys/Girls</v>
      </c>
      <c r="D105" s="361"/>
      <c r="E105" s="281"/>
      <c r="F105" s="281"/>
      <c r="G105" s="281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</row>
    <row r="106" spans="1:19" ht="15">
      <c r="A106" s="281"/>
      <c r="B106" s="383">
        <f>'Match specific timetable 6 Club'!B106</f>
        <v>16.15</v>
      </c>
      <c r="C106" s="361" t="str">
        <f>'Match specific timetable 6 Club'!C106</f>
        <v>Triplejump Senior/U17 Men</v>
      </c>
      <c r="D106" s="361"/>
      <c r="E106" s="281"/>
      <c r="F106" s="281"/>
      <c r="G106" s="281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</row>
    <row r="107" spans="1:19" ht="15">
      <c r="A107" s="281"/>
      <c r="B107" s="363" t="str">
        <f>'Match specific timetable 6 Club'!B107</f>
        <v>.</v>
      </c>
      <c r="C107" s="363"/>
      <c r="D107" s="363"/>
      <c r="E107" s="281"/>
      <c r="F107" s="281"/>
      <c r="G107" s="281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</row>
    <row r="108" spans="1:19" ht="15">
      <c r="A108" s="281"/>
      <c r="B108" s="362" t="str">
        <f>'Match specific timetable 6 Club'!B108</f>
        <v>Club 4</v>
      </c>
      <c r="C108" s="362"/>
      <c r="D108" s="362"/>
      <c r="E108" s="281"/>
      <c r="F108" s="281"/>
      <c r="G108" s="281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</row>
    <row r="109" spans="1:19" ht="15">
      <c r="A109" s="281"/>
      <c r="B109" s="379">
        <f>'Match specific timetable 6 Club'!B109</f>
        <v>12.25</v>
      </c>
      <c r="C109" s="361" t="str">
        <f>'Match specific timetable 6 Club'!C109</f>
        <v>Longjump U15 Girls</v>
      </c>
      <c r="D109" s="361"/>
      <c r="E109" s="281"/>
      <c r="F109" s="281"/>
      <c r="G109" s="281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</row>
    <row r="110" spans="1:19" ht="15">
      <c r="A110" s="281"/>
      <c r="B110" s="383">
        <f>'Match specific timetable 6 Club'!B110</f>
        <v>13</v>
      </c>
      <c r="C110" s="361" t="str">
        <f>'Match specific timetable 6 Club'!C110</f>
        <v>Longjump Sen Men</v>
      </c>
      <c r="D110" s="361"/>
      <c r="E110" s="281"/>
      <c r="F110" s="281"/>
      <c r="G110" s="281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</row>
    <row r="111" spans="1:19" ht="15">
      <c r="A111" s="281"/>
      <c r="B111" s="383">
        <f>'Match specific timetable 6 Club'!B111</f>
        <v>13.35</v>
      </c>
      <c r="C111" s="361" t="str">
        <f>'Match specific timetable 6 Club'!C111</f>
        <v>Shot U15 Girls/U17 Women</v>
      </c>
      <c r="D111" s="361"/>
      <c r="E111" s="281"/>
      <c r="F111" s="281"/>
      <c r="G111" s="281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</row>
    <row r="112" spans="1:19" ht="15">
      <c r="A112" s="281"/>
      <c r="B112" s="383">
        <f>'Match specific timetable 6 Club'!B112</f>
        <v>14.2</v>
      </c>
      <c r="C112" s="361" t="str">
        <f>'Match specific timetable 6 Club'!C112</f>
        <v>Longjump U13 Girls</v>
      </c>
      <c r="D112" s="361"/>
      <c r="E112" s="281"/>
      <c r="F112" s="281"/>
      <c r="G112" s="281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</row>
    <row r="113" spans="1:19" ht="15">
      <c r="A113" s="281"/>
      <c r="B113" s="383">
        <f>'Match specific timetable 6 Club'!B113</f>
        <v>15</v>
      </c>
      <c r="C113" s="361" t="str">
        <f>'Match specific timetable 6 Club'!C113</f>
        <v>Longjump U17 Women (Pit 1)</v>
      </c>
      <c r="D113" s="361"/>
      <c r="E113" s="281"/>
      <c r="F113" s="281"/>
      <c r="G113" s="281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</row>
    <row r="114" spans="1:19" ht="15">
      <c r="A114" s="281"/>
      <c r="B114" s="383">
        <f>'Match specific timetable 6 Club'!B114</f>
        <v>16.15</v>
      </c>
      <c r="C114" s="361" t="str">
        <f>'Match specific timetable 6 Club'!C114</f>
        <v>Discus Senior/U17 Women</v>
      </c>
      <c r="D114" s="361"/>
      <c r="E114" s="281"/>
      <c r="F114" s="281"/>
      <c r="G114" s="281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</row>
    <row r="115" spans="1:19" ht="15">
      <c r="A115" s="281"/>
      <c r="B115" s="361" t="str">
        <f>'Match specific timetable 6 Club'!B115</f>
        <v>.</v>
      </c>
      <c r="C115" s="361"/>
      <c r="D115" s="361"/>
      <c r="E115" s="281"/>
      <c r="F115" s="281"/>
      <c r="G115" s="281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</row>
    <row r="116" spans="1:19" ht="15">
      <c r="A116" s="281"/>
      <c r="B116" s="362" t="str">
        <f>'Match specific timetable 6 Club'!B116</f>
        <v>Club 5</v>
      </c>
      <c r="C116" s="362"/>
      <c r="D116" s="362"/>
      <c r="E116" s="281"/>
      <c r="F116" s="281"/>
      <c r="G116" s="281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</row>
    <row r="117" spans="1:19" ht="15">
      <c r="A117" s="281"/>
      <c r="B117" s="361" t="str">
        <f>'Match specific timetable 6 Club'!B117</f>
        <v>11.15           </v>
      </c>
      <c r="C117" s="361" t="str">
        <f>'Match specific timetable 6 Club'!C117</f>
        <v>Highjump U13G/U15G</v>
      </c>
      <c r="D117" s="361"/>
      <c r="E117" s="281"/>
      <c r="F117" s="281"/>
      <c r="G117" s="281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</row>
    <row r="118" spans="1:19" ht="15">
      <c r="A118" s="281"/>
      <c r="B118" s="361" t="str">
        <f>'Match specific timetable 6 Club'!B118</f>
        <v>12.25           </v>
      </c>
      <c r="C118" s="361" t="str">
        <f>'Match specific timetable 6 Club'!C118</f>
        <v>Shot Senior Men</v>
      </c>
      <c r="D118" s="361"/>
      <c r="E118" s="281"/>
      <c r="F118" s="281"/>
      <c r="G118" s="281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</row>
    <row r="119" spans="1:19" ht="15">
      <c r="A119" s="281"/>
      <c r="B119" s="361" t="str">
        <f>'Match specific timetable 6 Club'!B119</f>
        <v>13.00           </v>
      </c>
      <c r="C119" s="361" t="str">
        <f>'Match specific timetable 6 Club'!C119</f>
        <v>Shot U17 M</v>
      </c>
      <c r="D119" s="361"/>
      <c r="E119" s="281"/>
      <c r="F119" s="281"/>
      <c r="G119" s="281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</row>
    <row r="120" spans="1:19" ht="15">
      <c r="A120" s="281"/>
      <c r="B120" s="361" t="str">
        <f>'Match specific timetable 6 Club'!B120</f>
        <v>13.35           </v>
      </c>
      <c r="C120" s="361" t="str">
        <f>'Match specific timetable 6 Club'!C120</f>
        <v>Highjump U13B/U15B</v>
      </c>
      <c r="D120" s="361"/>
      <c r="E120" s="281"/>
      <c r="F120" s="281"/>
      <c r="G120" s="281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</row>
    <row r="121" spans="1:19" ht="15">
      <c r="A121" s="281"/>
      <c r="B121" s="383">
        <f>'Match specific timetable 6 Club'!B121</f>
        <v>14.5</v>
      </c>
      <c r="C121" s="361" t="str">
        <f>'Match specific timetable 6 Club'!C121</f>
        <v>Highjump U17/Sen men</v>
      </c>
      <c r="D121" s="361"/>
      <c r="E121" s="281"/>
      <c r="F121" s="281"/>
      <c r="G121" s="281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</row>
    <row r="122" spans="1:19" ht="15">
      <c r="A122" s="281"/>
      <c r="B122" s="361" t="str">
        <f>'Match specific timetable 6 Club'!B122</f>
        <v>16.15           </v>
      </c>
      <c r="C122" s="361" t="str">
        <f>'Match specific timetable 6 Club'!C122</f>
        <v>Longjump U15B</v>
      </c>
      <c r="D122" s="361"/>
      <c r="E122" s="281"/>
      <c r="F122" s="281"/>
      <c r="G122" s="281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</row>
    <row r="123" spans="1:19" ht="15">
      <c r="A123" s="281"/>
      <c r="B123" s="361" t="str">
        <f>'Match specific timetable 6 Club'!B123</f>
        <v>.</v>
      </c>
      <c r="C123" s="361"/>
      <c r="D123" s="361"/>
      <c r="E123" s="281"/>
      <c r="F123" s="281"/>
      <c r="G123" s="281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</row>
    <row r="124" spans="1:19" ht="15">
      <c r="A124" s="281"/>
      <c r="B124" s="362" t="str">
        <f>'Match specific timetable 6 Club'!B124</f>
        <v>Club 6</v>
      </c>
      <c r="C124" s="362"/>
      <c r="D124" s="362"/>
      <c r="E124" s="281"/>
      <c r="F124" s="281"/>
      <c r="G124" s="281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</row>
    <row r="125" spans="1:19" ht="15">
      <c r="A125" s="281"/>
      <c r="B125" s="361" t="str">
        <f>'Match specific timetable 6 Club'!B125</f>
        <v>11.15          </v>
      </c>
      <c r="C125" s="361" t="str">
        <f>'Match specific timetable 6 Club'!C125</f>
        <v> Shot U13B</v>
      </c>
      <c r="D125" s="361"/>
      <c r="E125" s="281"/>
      <c r="F125" s="281"/>
      <c r="G125" s="281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</row>
    <row r="126" spans="1:19" ht="15">
      <c r="A126" s="281"/>
      <c r="B126" s="361" t="str">
        <f>'Match specific timetable 6 Club'!B126</f>
        <v>11.50          </v>
      </c>
      <c r="C126" s="361" t="str">
        <f>'Match specific timetable 6 Club'!C126</f>
        <v> Shot U13G</v>
      </c>
      <c r="D126" s="361"/>
      <c r="E126" s="281"/>
      <c r="F126" s="281"/>
      <c r="G126" s="281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</row>
    <row r="127" spans="1:19" ht="15">
      <c r="A127" s="281"/>
      <c r="B127" s="361" t="str">
        <f>'Match specific timetable 6 Club'!B127</f>
        <v>12.25          </v>
      </c>
      <c r="C127" s="361" t="str">
        <f>'Match specific timetable 6 Club'!C127</f>
        <v> Highjump Sen and U17 Women</v>
      </c>
      <c r="D127" s="361"/>
      <c r="E127" s="281"/>
      <c r="F127" s="281"/>
      <c r="G127" s="281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</row>
    <row r="128" spans="1:19" ht="15">
      <c r="A128" s="281"/>
      <c r="B128" s="379">
        <f>'Match specific timetable 6 Club'!B128</f>
        <v>13.35</v>
      </c>
      <c r="C128" s="361" t="str">
        <f>'Match specific timetable 6 Club'!C128</f>
        <v>U11 Boys and Girls Longjump (Pit 2)</v>
      </c>
      <c r="D128" s="361"/>
      <c r="E128" s="281"/>
      <c r="F128" s="281"/>
      <c r="G128" s="281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</row>
    <row r="129" spans="1:19" ht="15">
      <c r="A129" s="281"/>
      <c r="B129" s="379">
        <f>'Match specific timetable 6 Club'!B129</f>
        <v>14.5</v>
      </c>
      <c r="C129" s="361" t="str">
        <f>'Match specific timetable 6 Club'!C129</f>
        <v>Shot Under 15 Boys</v>
      </c>
      <c r="D129" s="361"/>
      <c r="E129" s="281"/>
      <c r="F129" s="281"/>
      <c r="G129" s="281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</row>
    <row r="130" spans="1:19" ht="15">
      <c r="A130" s="281"/>
      <c r="B130" s="383">
        <f>'Match specific timetable 6 Club'!B130</f>
        <v>15.35</v>
      </c>
      <c r="C130" s="364" t="str">
        <f>'Match specific timetable 6 Club'!C130</f>
        <v>Longjump Senior Women (Pit 1)</v>
      </c>
      <c r="D130" s="364"/>
      <c r="E130" s="281"/>
      <c r="F130" s="281"/>
      <c r="G130" s="281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</row>
    <row r="131" spans="1:19" ht="15">
      <c r="A131" s="281"/>
      <c r="B131" s="281"/>
      <c r="C131" s="281"/>
      <c r="D131" s="281"/>
      <c r="E131" s="281"/>
      <c r="F131" s="281"/>
      <c r="G131" s="281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</row>
    <row r="132" spans="1:19" ht="15">
      <c r="A132" s="281" t="s">
        <v>199</v>
      </c>
      <c r="B132" s="281"/>
      <c r="C132" s="281"/>
      <c r="D132" s="281"/>
      <c r="E132" s="281"/>
      <c r="F132" s="281"/>
      <c r="G132" s="281"/>
      <c r="H132" s="147"/>
      <c r="I132" s="147"/>
      <c r="J132" s="147"/>
      <c r="K132" s="147"/>
      <c r="L132" s="147"/>
      <c r="M132" s="147"/>
      <c r="N132" s="147"/>
      <c r="O132" s="147"/>
      <c r="P132" s="147"/>
      <c r="Q132" s="147"/>
      <c r="R132" s="147"/>
      <c r="S132" s="147"/>
    </row>
    <row r="133" spans="1:19" ht="15">
      <c r="A133" s="281" t="s">
        <v>200</v>
      </c>
      <c r="B133" s="281"/>
      <c r="C133" s="281"/>
      <c r="D133" s="281"/>
      <c r="E133" s="281"/>
      <c r="F133" s="281"/>
      <c r="G133" s="281"/>
      <c r="H133" s="147"/>
      <c r="I133" s="147"/>
      <c r="J133" s="147"/>
      <c r="K133" s="147"/>
      <c r="L133" s="147"/>
      <c r="M133" s="147"/>
      <c r="N133" s="147"/>
      <c r="O133" s="147"/>
      <c r="P133" s="147"/>
      <c r="Q133" s="147"/>
      <c r="R133" s="147"/>
      <c r="S133" s="147"/>
    </row>
    <row r="134" spans="2:19" ht="15">
      <c r="B134" s="147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</row>
    <row r="135" spans="2:19" ht="15">
      <c r="B135" s="147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7"/>
      <c r="R135" s="147"/>
      <c r="S135" s="147"/>
    </row>
    <row r="136" spans="1:19" ht="15">
      <c r="A136" s="147"/>
      <c r="B136" s="147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7"/>
      <c r="R136" s="147"/>
      <c r="S136" s="147"/>
    </row>
    <row r="137" spans="1:19" ht="15">
      <c r="A137" s="147"/>
      <c r="B137" s="147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</row>
  </sheetData>
  <sheetProtection password="CAC7" sheet="1" selectLockedCells="1"/>
  <mergeCells count="3">
    <mergeCell ref="J3:O3"/>
    <mergeCell ref="J5:P5"/>
    <mergeCell ref="B83:D83"/>
  </mergeCells>
  <printOptions horizontalCentered="1"/>
  <pageMargins left="0.5118110236220472" right="0.5118110236220472" top="0.5511811023622047" bottom="0.5511811023622047" header="0.11811023622047245" footer="0.1968503937007874"/>
  <pageSetup fitToHeight="1" fitToWidth="1" horizontalDpi="600" verticalDpi="600" orientation="portrait" paperSize="9" scale="82" r:id="rId1"/>
  <headerFooter>
    <oddFooter>&amp;LGeneral timetable 2013 V1&amp;RPage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6"/>
  <sheetViews>
    <sheetView zoomScalePageLayoutView="0" workbookViewId="0" topLeftCell="A25">
      <selection activeCell="C25" sqref="C25"/>
    </sheetView>
  </sheetViews>
  <sheetFormatPr defaultColWidth="9.140625" defaultRowHeight="15"/>
  <cols>
    <col min="1" max="1" width="8.28125" style="363" customWidth="1"/>
    <col min="2" max="2" width="10.00390625" style="363" customWidth="1"/>
    <col min="3" max="3" width="23.421875" style="363" customWidth="1"/>
    <col min="4" max="4" width="10.7109375" style="363" customWidth="1"/>
    <col min="5" max="5" width="11.7109375" style="363" customWidth="1"/>
    <col min="6" max="6" width="29.8515625" style="363" customWidth="1"/>
    <col min="7" max="7" width="10.8515625" style="363" customWidth="1"/>
    <col min="8" max="16384" width="9.140625" style="363" customWidth="1"/>
  </cols>
  <sheetData>
    <row r="1" spans="1:5" ht="19.5" thickBot="1">
      <c r="A1" s="431" t="str">
        <f>'Match specific TT 7 &amp; 8 club'!A1</f>
        <v>Timetable for East Anglian League matches 2022 7/8 club</v>
      </c>
      <c r="B1" s="431"/>
      <c r="C1" s="431"/>
      <c r="D1" s="431"/>
      <c r="E1" s="431"/>
    </row>
    <row r="2" spans="1:7" ht="15.75" thickBot="1">
      <c r="A2" s="132"/>
      <c r="B2" s="133" t="s">
        <v>101</v>
      </c>
      <c r="C2" s="283"/>
      <c r="D2" s="284"/>
      <c r="E2" s="133" t="s">
        <v>102</v>
      </c>
      <c r="F2" s="133"/>
      <c r="G2" s="135" t="s">
        <v>103</v>
      </c>
    </row>
    <row r="3" spans="1:15" ht="15.75" customHeight="1" thickBot="1">
      <c r="A3" s="136">
        <v>11.15</v>
      </c>
      <c r="B3" s="137" t="str">
        <f>'Match specific timetable 6 Club'!B3</f>
        <v>Hurdles</v>
      </c>
      <c r="C3" s="285" t="str">
        <f>'Match specific timetable 6 Club'!C3</f>
        <v>U13 Girls 70m</v>
      </c>
      <c r="D3" s="286">
        <f>'Match specific timetable 6 Club'!D3</f>
        <v>11.15</v>
      </c>
      <c r="E3" s="137" t="str">
        <f>'Match specific timetable 6 Club'!E3</f>
        <v>Hammer</v>
      </c>
      <c r="F3" s="137" t="str">
        <f>'Match specific timetable 6 Club'!F3</f>
        <v>Sen Men/U17M/U15B (see notes)**</v>
      </c>
      <c r="G3" s="139" t="str">
        <f>'Match specific TT 7 &amp; 8 club'!G3</f>
        <v>Club 1 </v>
      </c>
      <c r="J3" s="631" t="s">
        <v>192</v>
      </c>
      <c r="K3" s="632"/>
      <c r="L3" s="632"/>
      <c r="M3" s="632"/>
      <c r="N3" s="632"/>
      <c r="O3" s="633"/>
    </row>
    <row r="4" spans="1:7" ht="15.75" customHeight="1" thickBot="1">
      <c r="A4" s="136" t="str">
        <f>'Match specific timetable 6 Club'!A4</f>
        <v>.</v>
      </c>
      <c r="B4" s="137" t="str">
        <f>'Match specific timetable 6 Club'!B4</f>
        <v>.</v>
      </c>
      <c r="C4" s="285" t="str">
        <f>'Match specific timetable 6 Club'!C4</f>
        <v>U15 Girls 75m</v>
      </c>
      <c r="D4" s="286">
        <f>'Match specific timetable 6 Club'!D4</f>
        <v>11.15</v>
      </c>
      <c r="E4" s="137" t="str">
        <f>'Match specific timetable 6 Club'!E4</f>
        <v>Longjump</v>
      </c>
      <c r="F4" s="137" t="str">
        <f>'Match specific timetable 6 Club'!F4</f>
        <v>U17 Men (Pit 1)</v>
      </c>
      <c r="G4" s="139" t="str">
        <f>'Match specific TT 7 &amp; 8 club'!G4</f>
        <v>Club 2 </v>
      </c>
    </row>
    <row r="5" spans="1:16" ht="15.75" customHeight="1" thickBot="1">
      <c r="A5" s="136" t="str">
        <f>'Match specific timetable 6 Club'!A5</f>
        <v>.</v>
      </c>
      <c r="B5" s="137" t="str">
        <f>'Match specific timetable 6 Club'!B5</f>
        <v>.</v>
      </c>
      <c r="C5" s="285" t="str">
        <f>'Match specific timetable 6 Club'!C5</f>
        <v>U13 Boys 75m</v>
      </c>
      <c r="D5" s="286">
        <f>'Match specific timetable 6 Club'!D5</f>
        <v>11.15</v>
      </c>
      <c r="E5" s="137" t="str">
        <f>'Match specific timetable 6 Club'!E5</f>
        <v>Highjump</v>
      </c>
      <c r="F5" s="137" t="str">
        <f>'Match specific timetable 6 Club'!F5</f>
        <v>U13/U15 Girls</v>
      </c>
      <c r="G5" s="139" t="str">
        <f>'Match specific TT 7 &amp; 8 club'!G5</f>
        <v>Club 5</v>
      </c>
      <c r="J5" s="634" t="s">
        <v>188</v>
      </c>
      <c r="K5" s="635"/>
      <c r="L5" s="635"/>
      <c r="M5" s="635"/>
      <c r="N5" s="635"/>
      <c r="O5" s="635"/>
      <c r="P5" s="636"/>
    </row>
    <row r="6" spans="1:7" ht="15.75" customHeight="1">
      <c r="A6" s="136" t="str">
        <f>'Match specific timetable 6 Club'!A6</f>
        <v>.</v>
      </c>
      <c r="B6" s="137" t="str">
        <f>'Match specific timetable 6 Club'!B6</f>
        <v>.</v>
      </c>
      <c r="C6" s="285" t="str">
        <f>'Match specific timetable 6 Club'!C6</f>
        <v>U17 Women  80m (A + N/S)</v>
      </c>
      <c r="D6" s="286">
        <f>'Match specific timetable 6 Club'!D6</f>
        <v>11.15</v>
      </c>
      <c r="E6" s="137" t="str">
        <f>'Match specific timetable 6 Club'!E6</f>
        <v>Shot</v>
      </c>
      <c r="F6" s="137" t="str">
        <f>'Match specific timetable 6 Club'!F6</f>
        <v>U13 Boys</v>
      </c>
      <c r="G6" s="139" t="str">
        <f>'Match specific TT 7 &amp; 8 club'!G6</f>
        <v>Clubs7/8</v>
      </c>
    </row>
    <row r="7" spans="1:7" ht="15.75" customHeight="1">
      <c r="A7" s="136" t="str">
        <f>'Match specific timetable 6 Club'!A7</f>
        <v>.</v>
      </c>
      <c r="B7" s="137" t="str">
        <f>'Match specific timetable 6 Club'!B7</f>
        <v>.</v>
      </c>
      <c r="C7" s="285" t="str">
        <f>'Match specific timetable 6 Club'!C7</f>
        <v>U15 Boys 80m</v>
      </c>
      <c r="D7" s="286">
        <f>'Match specific timetable 6 Club'!D7</f>
        <v>11.15</v>
      </c>
      <c r="E7" s="137" t="str">
        <f>'Match specific timetable 6 Club'!E7</f>
        <v>Triplejump</v>
      </c>
      <c r="F7" s="137" t="str">
        <f>'Match specific timetable 6 Club'!F7</f>
        <v>Sen Women/U17W/U15 Boys (Pit 2)**</v>
      </c>
      <c r="G7" s="139" t="str">
        <f>'Match specific TT 7 &amp; 8 club'!G7</f>
        <v>Club 3 </v>
      </c>
    </row>
    <row r="8" spans="1:7" ht="15.75" customHeight="1">
      <c r="A8" s="136" t="str">
        <f>'Match specific timetable 6 Club'!A8</f>
        <v>.</v>
      </c>
      <c r="B8" s="137" t="str">
        <f>'Match specific timetable 6 Club'!B8</f>
        <v>.</v>
      </c>
      <c r="C8" s="285" t="str">
        <f>'Match specific timetable 6 Club'!C8</f>
        <v>Sen Women 100m  (A + N/S)</v>
      </c>
      <c r="D8" s="286" t="str">
        <f>'Match specific timetable 6 Club'!D8</f>
        <v>.</v>
      </c>
      <c r="E8" s="137" t="str">
        <f>'Match specific timetable 6 Club'!E8</f>
        <v>.</v>
      </c>
      <c r="F8" s="137" t="str">
        <f>'Match specific timetable 6 Club'!F8</f>
        <v>.</v>
      </c>
      <c r="G8" s="139" t="str">
        <f>'Match specific TT 7 &amp; 8 club'!G8</f>
        <v>.</v>
      </c>
    </row>
    <row r="9" spans="1:7" ht="15.75" customHeight="1">
      <c r="A9" s="136" t="str">
        <f>'Match specific timetable 6 Club'!A9</f>
        <v>.</v>
      </c>
      <c r="B9" s="137" t="str">
        <f>'Match specific timetable 6 Club'!B9</f>
        <v>.</v>
      </c>
      <c r="C9" s="285" t="str">
        <f>'Match specific timetable 6 Club'!C9</f>
        <v>U17 Men 100m (A + N/S)</v>
      </c>
      <c r="D9" s="286">
        <f>'Match specific timetable 6 Club'!D9</f>
        <v>11.5</v>
      </c>
      <c r="E9" s="137" t="str">
        <f>'Match specific timetable 6 Club'!E9</f>
        <v>Longjump</v>
      </c>
      <c r="F9" s="137" t="str">
        <f>'Match specific timetable 6 Club'!F9</f>
        <v>U13 Boys (Pit 1)</v>
      </c>
      <c r="G9" s="139" t="str">
        <f>'Match specific TT 7 &amp; 8 club'!G9</f>
        <v>Clubs7/8</v>
      </c>
    </row>
    <row r="10" spans="1:7" ht="15.75" customHeight="1">
      <c r="A10" s="136" t="str">
        <f>'Match specific timetable 6 Club'!A10</f>
        <v>.</v>
      </c>
      <c r="B10" s="137" t="str">
        <f>'Match specific timetable 6 Club'!B10</f>
        <v>.</v>
      </c>
      <c r="C10" s="285" t="str">
        <f>'Match specific timetable 6 Club'!C10</f>
        <v>Sen Men 110m (A + N/S)</v>
      </c>
      <c r="D10" s="286">
        <f>'Match specific timetable 6 Club'!D10</f>
        <v>11.5</v>
      </c>
      <c r="E10" s="137" t="str">
        <f>'Match specific timetable 6 Club'!E10</f>
        <v>Shot</v>
      </c>
      <c r="F10" s="137" t="str">
        <f>'Match specific timetable 6 Club'!F10</f>
        <v>U13 Girls</v>
      </c>
      <c r="G10" s="139" t="str">
        <f>'Match specific TT 7 &amp; 8 club'!G10</f>
        <v>Club 6</v>
      </c>
    </row>
    <row r="11" spans="1:7" ht="15.75" customHeight="1">
      <c r="A11" s="136">
        <f>'Match specific timetable 6 Club'!A11</f>
        <v>12.15</v>
      </c>
      <c r="B11" s="137" t="str">
        <f>'Match specific timetable 6 Club'!B11</f>
        <v>600m </v>
      </c>
      <c r="C11" s="285" t="str">
        <f>'Match specific timetable 6 Club'!C11</f>
        <v>U11 Girls (1 race)</v>
      </c>
      <c r="D11" s="286" t="str">
        <f>'Match specific timetable 6 Club'!D11</f>
        <v>.</v>
      </c>
      <c r="E11" s="137" t="str">
        <f>'Match specific timetable 6 Club'!E11</f>
        <v>.</v>
      </c>
      <c r="F11" s="137" t="str">
        <f>'Match specific timetable 6 Club'!F11</f>
        <v>.</v>
      </c>
      <c r="G11" s="139" t="str">
        <f>'Match specific TT 7 &amp; 8 club'!G11</f>
        <v>.</v>
      </c>
    </row>
    <row r="12" spans="1:7" ht="15.75" customHeight="1">
      <c r="A12" s="130" t="str">
        <f>'Match specific timetable 6 Club'!A12</f>
        <v>.</v>
      </c>
      <c r="B12" s="131" t="str">
        <f>'Match specific timetable 6 Club'!B12</f>
        <v>.</v>
      </c>
      <c r="C12" s="285" t="str">
        <f>'Match specific timetable 6 Club'!C12</f>
        <v>U11 Boys (1 race)</v>
      </c>
      <c r="D12" s="286">
        <f>'Match specific timetable 6 Club'!D12</f>
        <v>12.05</v>
      </c>
      <c r="E12" s="137" t="str">
        <f>'Match specific timetable 6 Club'!E12</f>
        <v>Hammer</v>
      </c>
      <c r="F12" s="137" t="str">
        <f>'Match specific timetable 6 Club'!F12</f>
        <v>Sen Women/U17W/U15G (see notes)**</v>
      </c>
      <c r="G12" s="139" t="str">
        <f>'Match specific TT 7 &amp; 8 club'!G12</f>
        <v>Club 1</v>
      </c>
    </row>
    <row r="13" spans="1:7" ht="15.75" customHeight="1">
      <c r="A13" s="136">
        <f>'Match specific timetable 6 Club'!A13</f>
        <v>12.3</v>
      </c>
      <c r="B13" s="137" t="str">
        <f>'Match specific timetable 6 Club'!B13</f>
        <v>800m</v>
      </c>
      <c r="C13" s="285" t="str">
        <f>'Match specific timetable 6 Club'!C13</f>
        <v>U13 Girls</v>
      </c>
      <c r="D13" s="286" t="str">
        <f>'Match specific timetable 6 Club'!D13</f>
        <v>.</v>
      </c>
      <c r="E13" s="137" t="str">
        <f>'Match specific timetable 6 Club'!E13</f>
        <v>.</v>
      </c>
      <c r="F13" s="137" t="str">
        <f>'Match specific timetable 6 Club'!F13</f>
        <v>.</v>
      </c>
      <c r="G13" s="139" t="str">
        <f>'Match specific TT 7 &amp; 8 club'!G13</f>
        <v>.</v>
      </c>
    </row>
    <row r="14" spans="1:7" ht="15.75" customHeight="1">
      <c r="A14" s="136" t="str">
        <f>'Match specific timetable 6 Club'!A14</f>
        <v>.</v>
      </c>
      <c r="B14" s="137" t="str">
        <f>'Match specific timetable 6 Club'!B14</f>
        <v>.</v>
      </c>
      <c r="C14" s="285" t="str">
        <f>'Match specific timetable 6 Club'!C14</f>
        <v>U15 Girls</v>
      </c>
      <c r="D14" s="286">
        <f>'Match specific timetable 6 Club'!D14</f>
        <v>12.25</v>
      </c>
      <c r="E14" s="137" t="str">
        <f>'Match specific timetable 6 Club'!E14</f>
        <v>Longjump</v>
      </c>
      <c r="F14" s="137" t="str">
        <f>'Match specific timetable 6 Club'!F14</f>
        <v>U15 Girls (Pit 1)</v>
      </c>
      <c r="G14" s="139" t="str">
        <f>'Match specific TT 7 &amp; 8 club'!G14</f>
        <v>Clubs7/8</v>
      </c>
    </row>
    <row r="15" spans="1:7" ht="15.75" customHeight="1">
      <c r="A15" s="136"/>
      <c r="B15" s="137"/>
      <c r="C15" s="285" t="str">
        <f>'Match specific timetable 6 Club'!C15</f>
        <v>U17 Women (A + N/S)</v>
      </c>
      <c r="D15" s="286">
        <f>'Match specific timetable 6 Club'!D15</f>
        <v>12.25</v>
      </c>
      <c r="E15" s="137" t="str">
        <f>'Match specific timetable 6 Club'!E15</f>
        <v>Shot </v>
      </c>
      <c r="F15" s="137" t="str">
        <f>'Match specific timetable 6 Club'!F15</f>
        <v>Sen Men</v>
      </c>
      <c r="G15" s="139" t="str">
        <f>'Match specific TT 7 &amp; 8 club'!G15</f>
        <v>Club 5</v>
      </c>
    </row>
    <row r="16" spans="1:7" ht="15.75" customHeight="1">
      <c r="A16" s="136" t="str">
        <f>'Match specific timetable 6 Club'!A16</f>
        <v>.</v>
      </c>
      <c r="B16" s="137" t="str">
        <f>'Match specific timetable 6 Club'!B16</f>
        <v>.</v>
      </c>
      <c r="C16" s="285" t="str">
        <f>'Match specific timetable 6 Club'!C16</f>
        <v>Sen. Women</v>
      </c>
      <c r="D16" s="286">
        <f>'Match specific timetable 6 Club'!D16</f>
        <v>12.25</v>
      </c>
      <c r="E16" s="137" t="str">
        <f>'Match specific timetable 6 Club'!E16</f>
        <v>Highjump</v>
      </c>
      <c r="F16" s="137" t="str">
        <f>'Match specific timetable 6 Club'!F16</f>
        <v>Sen Women/U17 Women**</v>
      </c>
      <c r="G16" s="139" t="str">
        <f>'Match specific TT 7 &amp; 8 club'!G16</f>
        <v>Club 6</v>
      </c>
    </row>
    <row r="17" spans="1:7" ht="15.75" customHeight="1">
      <c r="A17" s="136" t="str">
        <f>'Match specific timetable 6 Club'!A17</f>
        <v>.</v>
      </c>
      <c r="B17" s="137" t="str">
        <f>'Match specific timetable 6 Club'!B17</f>
        <v>.</v>
      </c>
      <c r="C17" s="285" t="str">
        <f>'Match specific timetable 6 Club'!C17</f>
        <v>U13 Boys</v>
      </c>
      <c r="D17" s="286" t="str">
        <f>'Match specific timetable 6 Club'!D17</f>
        <v>.</v>
      </c>
      <c r="E17" s="137" t="str">
        <f>'Match specific timetable 6 Club'!E17</f>
        <v>.</v>
      </c>
      <c r="F17" s="137" t="str">
        <f>'Match specific timetable 6 Club'!F17</f>
        <v>.</v>
      </c>
      <c r="G17" s="139" t="str">
        <f>'Match specific TT 7 &amp; 8 club'!G17</f>
        <v>.</v>
      </c>
    </row>
    <row r="18" spans="1:7" ht="15.75" customHeight="1">
      <c r="A18" s="136" t="str">
        <f>'Match specific timetable 6 Club'!A18</f>
        <v>.</v>
      </c>
      <c r="B18" s="137" t="str">
        <f>'Match specific timetable 6 Club'!B18</f>
        <v>.</v>
      </c>
      <c r="C18" s="285" t="str">
        <f>'Match specific timetable 6 Club'!C18</f>
        <v>U15 Boys</v>
      </c>
      <c r="D18" s="286">
        <f>'Match specific timetable 6 Club'!D18</f>
        <v>12.25</v>
      </c>
      <c r="E18" s="137" t="str">
        <f>'Match specific timetable 6 Club'!E18</f>
        <v>Javelin</v>
      </c>
      <c r="F18" s="137" t="str">
        <f>'Match specific timetable 6 Club'!F18</f>
        <v>U13G/U13B (see notes)</v>
      </c>
      <c r="G18" s="139" t="str">
        <f>'Match specific TT 7 &amp; 8 club'!G18</f>
        <v>Club 3</v>
      </c>
    </row>
    <row r="19" spans="1:7" ht="15.75" customHeight="1">
      <c r="A19" s="136" t="str">
        <f>'Match specific timetable 6 Club'!A19</f>
        <v>.</v>
      </c>
      <c r="B19" s="137" t="str">
        <f>'Match specific timetable 6 Club'!B19</f>
        <v>.</v>
      </c>
      <c r="C19" s="285" t="str">
        <f>'Match specific timetable 6 Club'!C19</f>
        <v>U17 Men (A + N/S)</v>
      </c>
      <c r="D19" s="286" t="str">
        <f>'Match specific timetable 6 Club'!D19</f>
        <v>.</v>
      </c>
      <c r="E19" s="137" t="str">
        <f>'Match specific timetable 6 Club'!E19</f>
        <v>.</v>
      </c>
      <c r="F19" s="137" t="str">
        <f>'Match specific timetable 6 Club'!F19</f>
        <v>.</v>
      </c>
      <c r="G19" s="139" t="str">
        <f>'Match specific TT 7 &amp; 8 club'!G19</f>
        <v>.</v>
      </c>
    </row>
    <row r="20" spans="1:7" ht="15.75" customHeight="1">
      <c r="A20" s="136" t="str">
        <f>'Match specific timetable 6 Club'!A20</f>
        <v>.</v>
      </c>
      <c r="B20" s="137" t="str">
        <f>'Match specific timetable 6 Club'!B20</f>
        <v>.</v>
      </c>
      <c r="C20" s="285" t="str">
        <f>'Match specific timetable 6 Club'!C20</f>
        <v>Sen Men</v>
      </c>
      <c r="D20" s="286">
        <f>'Match specific timetable 6 Club'!D20</f>
        <v>13</v>
      </c>
      <c r="E20" s="137" t="str">
        <f>'Match specific timetable 6 Club'!E20</f>
        <v>Shot</v>
      </c>
      <c r="F20" s="137" t="str">
        <f>'Match specific timetable 6 Club'!F20</f>
        <v>U17 Men**</v>
      </c>
      <c r="G20" s="139" t="str">
        <f>'Match specific TT 7 &amp; 8 club'!G20</f>
        <v>Club 5</v>
      </c>
    </row>
    <row r="21" spans="1:7" ht="15.75" customHeight="1">
      <c r="A21" s="136" t="str">
        <f>'Match specific timetable 6 Club'!A21</f>
        <v>.</v>
      </c>
      <c r="B21" s="137" t="str">
        <f>'Match specific timetable 6 Club'!B21</f>
        <v>.</v>
      </c>
      <c r="C21" s="285" t="str">
        <f>'Match specific timetable 6 Club'!C21</f>
        <v>.</v>
      </c>
      <c r="D21" s="286">
        <f>'Match specific timetable 6 Club'!D21</f>
        <v>13</v>
      </c>
      <c r="E21" s="137" t="str">
        <f>'Match specific timetable 6 Club'!E21</f>
        <v>Longjump</v>
      </c>
      <c r="F21" s="137" t="str">
        <f>'Match specific timetable 6 Club'!F21</f>
        <v>Sen Men (Pit 1)</v>
      </c>
      <c r="G21" s="139" t="str">
        <f>'Match specific TT 7 &amp; 8 club'!G21</f>
        <v>Club 4</v>
      </c>
    </row>
    <row r="22" spans="1:7" ht="15.75" customHeight="1">
      <c r="A22" s="136">
        <f>'Match specific timetable 6 Club'!A22</f>
        <v>13.25</v>
      </c>
      <c r="B22" s="137" t="str">
        <f>'Match specific timetable 6 Club'!B22</f>
        <v>100m</v>
      </c>
      <c r="C22" s="285" t="str">
        <f>'Match specific timetable 6 Club'!C22</f>
        <v>U13 Girls</v>
      </c>
      <c r="D22" s="286">
        <f>'Match specific timetable 6 Club'!D22</f>
        <v>13</v>
      </c>
      <c r="E22" s="137" t="str">
        <f>'Match specific timetable 6 Club'!E22</f>
        <v>Discus</v>
      </c>
      <c r="F22" s="137" t="str">
        <f>'Match specific timetable 6 Club'!F22</f>
        <v>U15 Boys</v>
      </c>
      <c r="G22" s="139" t="str">
        <f>'Match specific TT 7 &amp; 8 club'!G22</f>
        <v>Club 2 </v>
      </c>
    </row>
    <row r="23" spans="1:7" ht="15" customHeight="1">
      <c r="A23" s="136" t="str">
        <f>'Match specific timetable 6 Club'!A23</f>
        <v>.</v>
      </c>
      <c r="B23" s="137" t="str">
        <f>'Match specific timetable 6 Club'!B23</f>
        <v>.</v>
      </c>
      <c r="C23" s="285" t="str">
        <f>'Match specific timetable 6 Club'!C23</f>
        <v>U15 Girls</v>
      </c>
      <c r="D23" s="286" t="str">
        <f>'Match specific timetable 6 Club'!D23</f>
        <v>.</v>
      </c>
      <c r="E23" s="137" t="str">
        <f>'Match specific timetable 6 Club'!E23</f>
        <v>.</v>
      </c>
      <c r="F23" s="137" t="str">
        <f>'Match specific timetable 6 Club'!F23</f>
        <v>.</v>
      </c>
      <c r="G23" s="139" t="str">
        <f>'Match specific TT 7 &amp; 8 club'!G23</f>
        <v>.</v>
      </c>
    </row>
    <row r="24" spans="1:7" ht="15" customHeight="1">
      <c r="A24" s="136"/>
      <c r="B24" s="137"/>
      <c r="C24" s="285" t="str">
        <f>'Match specific timetable 6 Club'!C24</f>
        <v>U17 Women</v>
      </c>
      <c r="D24" s="286">
        <f>'Match specific timetable 6 Club'!D24</f>
        <v>13.05</v>
      </c>
      <c r="E24" s="137" t="str">
        <f>'Match specific timetable 6 Club'!E24</f>
        <v>Javelin </v>
      </c>
      <c r="F24" s="137" t="str">
        <f>'Match specific timetable 6 Club'!F24</f>
        <v>Sen Women/U17 Women**</v>
      </c>
      <c r="G24" s="139" t="str">
        <f>'Match specific TT 7 &amp; 8 club'!G24</f>
        <v>Club 3</v>
      </c>
    </row>
    <row r="25" spans="1:7" ht="14.25" customHeight="1">
      <c r="A25" s="136" t="str">
        <f>'Match specific timetable 6 Club'!A25</f>
        <v>.</v>
      </c>
      <c r="B25" s="137" t="str">
        <f>'Match specific timetable 6 Club'!B25</f>
        <v>.</v>
      </c>
      <c r="C25" s="285" t="str">
        <f>'Match specific timetable 6 Club'!C25</f>
        <v>Sen. Women</v>
      </c>
      <c r="D25" s="286" t="str">
        <f>'Match specific timetable 6 Club'!D25</f>
        <v>.</v>
      </c>
      <c r="E25" s="137" t="str">
        <f>'Match specific timetable 6 Club'!E25</f>
        <v>.</v>
      </c>
      <c r="F25" s="137" t="str">
        <f>'Match specific timetable 6 Club'!F25</f>
        <v>.</v>
      </c>
      <c r="G25" s="139" t="str">
        <f>'Match specific TT 7 &amp; 8 club'!G25</f>
        <v>.</v>
      </c>
    </row>
    <row r="26" spans="1:7" ht="15.75" customHeight="1">
      <c r="A26" s="136" t="str">
        <f>'Match specific timetable 6 Club'!A26</f>
        <v>.</v>
      </c>
      <c r="B26" s="137" t="str">
        <f>'Match specific timetable 6 Club'!B26</f>
        <v>.</v>
      </c>
      <c r="C26" s="285" t="str">
        <f>'Match specific timetable 6 Club'!C26</f>
        <v>U13 Boys</v>
      </c>
      <c r="D26" s="286">
        <f>'Match specific timetable 6 Club'!D26</f>
        <v>13.35</v>
      </c>
      <c r="E26" s="137" t="str">
        <f>'Match specific timetable 6 Club'!E26</f>
        <v>Shot</v>
      </c>
      <c r="F26" s="137" t="str">
        <f>'Match specific timetable 6 Club'!F26</f>
        <v>U15 Girls/U17 Women**</v>
      </c>
      <c r="G26" s="139" t="str">
        <f>'Match specific TT 7 &amp; 8 club'!G26</f>
        <v>Club 4</v>
      </c>
    </row>
    <row r="27" spans="1:7" ht="15.75" customHeight="1">
      <c r="A27" s="136" t="str">
        <f>'Match specific timetable 6 Club'!A27</f>
        <v>.</v>
      </c>
      <c r="B27" s="137" t="str">
        <f>'Match specific timetable 6 Club'!B27</f>
        <v>.</v>
      </c>
      <c r="C27" s="285" t="str">
        <f>'Match specific timetable 6 Club'!C27</f>
        <v>U15 Boys</v>
      </c>
      <c r="D27" s="286">
        <f>'Match specific timetable 6 Club'!D27</f>
        <v>13.35</v>
      </c>
      <c r="E27" s="137" t="str">
        <f>'Match specific timetable 6 Club'!E27</f>
        <v>Discus</v>
      </c>
      <c r="F27" s="137" t="str">
        <f>'Match specific timetable 6 Club'!F27</f>
        <v>U17 Men**</v>
      </c>
      <c r="G27" s="139" t="str">
        <f>'Match specific TT 7 &amp; 8 club'!G27</f>
        <v>Club 1</v>
      </c>
    </row>
    <row r="28" spans="1:7" ht="15.75" customHeight="1">
      <c r="A28" s="136" t="str">
        <f>'Match specific timetable 6 Club'!A28</f>
        <v>.</v>
      </c>
      <c r="B28" s="137" t="str">
        <f>'Match specific timetable 6 Club'!B28</f>
        <v>.</v>
      </c>
      <c r="C28" s="285" t="str">
        <f>'Match specific timetable 6 Club'!C28</f>
        <v>U17 Men</v>
      </c>
      <c r="D28" s="286">
        <f>'Match specific timetable 6 Club'!D28</f>
        <v>13.35</v>
      </c>
      <c r="E28" s="137" t="str">
        <f>'Match specific timetable 6 Club'!E28</f>
        <v>Long jump</v>
      </c>
      <c r="F28" s="137" t="str">
        <f>'Match specific timetable 6 Club'!F28</f>
        <v>U11 B&amp;G (Pit 2)</v>
      </c>
      <c r="G28" s="139" t="str">
        <f>'Match specific TT 7 &amp; 8 club'!G28</f>
        <v>Club 6</v>
      </c>
    </row>
    <row r="29" spans="1:7" ht="15.75" customHeight="1">
      <c r="A29" s="136" t="str">
        <f>'Match specific timetable 6 Club'!A29</f>
        <v>.</v>
      </c>
      <c r="B29" s="137" t="str">
        <f>'Match specific timetable 6 Club'!B29</f>
        <v>.</v>
      </c>
      <c r="C29" s="285" t="str">
        <f>'Match specific timetable 6 Club'!C29</f>
        <v>Sen Men</v>
      </c>
      <c r="D29" s="286">
        <f>'Match specific timetable 6 Club'!D29</f>
        <v>13.35</v>
      </c>
      <c r="E29" s="137" t="str">
        <f>'Match specific timetable 6 Club'!E29</f>
        <v>Highjump</v>
      </c>
      <c r="F29" s="137" t="str">
        <f>'Match specific timetable 6 Club'!F29</f>
        <v>U13/U15 Boys</v>
      </c>
      <c r="G29" s="139" t="str">
        <f>'Match specific TT 7 &amp; 8 club'!G29</f>
        <v>Club 5</v>
      </c>
    </row>
    <row r="30" spans="1:7" ht="15.75" customHeight="1">
      <c r="A30" s="136">
        <f>'Match specific timetable 6 Club'!A30</f>
        <v>14.15</v>
      </c>
      <c r="B30" s="137" t="str">
        <f>'Match specific timetable 6 Club'!B30</f>
        <v>80m</v>
      </c>
      <c r="C30" s="285" t="str">
        <f>'Match specific timetable 6 Club'!C30</f>
        <v>U11 Girls</v>
      </c>
      <c r="D30" s="286" t="str">
        <f>'Match specific timetable 6 Club'!D30</f>
        <v>.</v>
      </c>
      <c r="E30" s="137" t="str">
        <f>'Match specific timetable 6 Club'!E30</f>
        <v>.</v>
      </c>
      <c r="F30" s="137" t="str">
        <f>'Match specific timetable 6 Club'!F30</f>
        <v>.</v>
      </c>
      <c r="G30" s="139" t="str">
        <f>'Match specific TT 7 &amp; 8 club'!G30</f>
        <v>.</v>
      </c>
    </row>
    <row r="31" spans="1:7" ht="15.75" customHeight="1">
      <c r="A31" s="136" t="str">
        <f>'Match specific timetable 6 Club'!A31</f>
        <v>.</v>
      </c>
      <c r="B31" s="137" t="str">
        <f>'Match specific timetable 6 Club'!B31</f>
        <v>.</v>
      </c>
      <c r="C31" s="285" t="str">
        <f>'Match specific timetable 6 Club'!C31</f>
        <v>U11 Boys</v>
      </c>
      <c r="D31" s="286">
        <f>'Match specific timetable 6 Club'!D31</f>
        <v>14.1</v>
      </c>
      <c r="E31" s="137" t="str">
        <f>'Match specific timetable 6 Club'!E31</f>
        <v>Javelin</v>
      </c>
      <c r="F31" s="137" t="str">
        <f>'Match specific timetable 6 Club'!F31</f>
        <v>U15 Boys</v>
      </c>
      <c r="G31" s="139" t="str">
        <f>'Match specific TT 7 &amp; 8 club'!G31</f>
        <v>Club 2</v>
      </c>
    </row>
    <row r="32" spans="1:7" ht="15.75" customHeight="1">
      <c r="A32" s="136">
        <f>'Match specific timetable 6 Club'!A32</f>
        <v>14.3</v>
      </c>
      <c r="B32" s="137" t="str">
        <f>'Match specific timetable 6 Club'!B32</f>
        <v>400m</v>
      </c>
      <c r="C32" s="285" t="str">
        <f>'Match specific timetable 6 Club'!C32</f>
        <v>Sen. Women</v>
      </c>
      <c r="D32" s="286">
        <f>'Match specific timetable 6 Club'!D32</f>
        <v>14.1</v>
      </c>
      <c r="E32" s="137" t="str">
        <f>'Match specific timetable 6 Club'!E32</f>
        <v>Discus</v>
      </c>
      <c r="F32" s="137" t="str">
        <f>'Match specific timetable 6 Club'!F32</f>
        <v>Sen Men</v>
      </c>
      <c r="G32" s="139" t="str">
        <f>'Match specific TT 7 &amp; 8 club'!G32</f>
        <v>Club 1 </v>
      </c>
    </row>
    <row r="33" spans="1:7" ht="15.75" customHeight="1">
      <c r="A33" s="136" t="str">
        <f>'Match specific timetable 6 Club'!A33</f>
        <v>.</v>
      </c>
      <c r="B33" s="137" t="str">
        <f>'Match specific timetable 6 Club'!B33</f>
        <v>.</v>
      </c>
      <c r="C33" s="285" t="str">
        <f>'Match specific timetable 6 Club'!C33</f>
        <v>U17 Men (A + N/S)</v>
      </c>
      <c r="D33" s="286">
        <f>'Match specific timetable 6 Club'!D33</f>
        <v>14.15</v>
      </c>
      <c r="E33" s="137" t="str">
        <f>'Match specific timetable 6 Club'!E33</f>
        <v>Shot</v>
      </c>
      <c r="F33" s="137" t="str">
        <f>'Match specific timetable 6 Club'!F33</f>
        <v>Sen Women</v>
      </c>
      <c r="G33" s="139" t="str">
        <f>'Match specific TT 7 &amp; 8 club'!G33</f>
        <v>Club 3</v>
      </c>
    </row>
    <row r="34" spans="1:7" ht="15.75" customHeight="1">
      <c r="A34" s="136" t="str">
        <f>'Match specific timetable 6 Club'!A34</f>
        <v>.</v>
      </c>
      <c r="B34" s="137" t="str">
        <f>'Match specific timetable 6 Club'!B34</f>
        <v>.</v>
      </c>
      <c r="C34" s="285" t="str">
        <f>'Match specific timetable 6 Club'!C34</f>
        <v>Sen Men</v>
      </c>
      <c r="D34" s="286" t="str">
        <f>'Match specific timetable 6 Club'!D34</f>
        <v>.</v>
      </c>
      <c r="E34" s="137" t="str">
        <f>'Match specific timetable 6 Club'!E34</f>
        <v>.</v>
      </c>
      <c r="F34" s="137" t="str">
        <f>'Match specific timetable 6 Club'!F34</f>
        <v>.</v>
      </c>
      <c r="G34" s="139" t="str">
        <f>'Match specific TT 7 &amp; 8 club'!G34</f>
        <v>.</v>
      </c>
    </row>
    <row r="35" spans="1:7" ht="15.75" customHeight="1">
      <c r="A35" s="136">
        <f>'Match specific timetable 6 Club'!A35</f>
        <v>14.5</v>
      </c>
      <c r="B35" s="137" t="str">
        <f>'Match specific timetable 6 Club'!B35</f>
        <v>300m</v>
      </c>
      <c r="C35" s="285" t="str">
        <f>'Match specific timetable 6 Club'!C35</f>
        <v>U15 Girls</v>
      </c>
      <c r="D35" s="286" t="str">
        <f>'Match specific timetable 6 Club'!D35</f>
        <v>.</v>
      </c>
      <c r="E35" s="137" t="str">
        <f>'Match specific timetable 6 Club'!E35</f>
        <v>.</v>
      </c>
      <c r="F35" s="137" t="str">
        <f>'Match specific timetable 6 Club'!F35</f>
        <v>.</v>
      </c>
      <c r="G35" s="139" t="str">
        <f>'Match specific TT 7 &amp; 8 club'!G35</f>
        <v>.</v>
      </c>
    </row>
    <row r="36" spans="1:7" ht="15.75" customHeight="1">
      <c r="A36" s="136" t="str">
        <f>'Match specific timetable 6 Club'!A36</f>
        <v>.</v>
      </c>
      <c r="B36" s="137" t="str">
        <f>'Match specific timetable 6 Club'!B36</f>
        <v>.</v>
      </c>
      <c r="C36" s="285" t="str">
        <f>'Match specific timetable 6 Club'!C36</f>
        <v>U17 Women (A + N/S)</v>
      </c>
      <c r="D36" s="286">
        <f>'Match specific timetable 6 Club'!D36</f>
        <v>14.2</v>
      </c>
      <c r="E36" s="137" t="str">
        <f>'Match specific timetable 6 Club'!E36</f>
        <v>Longjump</v>
      </c>
      <c r="F36" s="137" t="str">
        <f>'Match specific timetable 6 Club'!F36</f>
        <v>U13 Girls (Pit 1)</v>
      </c>
      <c r="G36" s="139" t="str">
        <f>'Match specific TT 7 &amp; 8 club'!G36</f>
        <v>Club 4</v>
      </c>
    </row>
    <row r="37" spans="1:7" ht="15.75" customHeight="1">
      <c r="A37" s="136" t="str">
        <f>'Match specific timetable 6 Club'!A37</f>
        <v>.</v>
      </c>
      <c r="B37" s="137" t="str">
        <f>'Match specific timetable 6 Club'!B37</f>
        <v>.</v>
      </c>
      <c r="C37" s="285" t="str">
        <f>'Match specific timetable 6 Club'!C37</f>
        <v>U15 Boys</v>
      </c>
      <c r="D37" s="286" t="str">
        <f>'Match specific timetable 6 Club'!D37</f>
        <v>.</v>
      </c>
      <c r="E37" s="137" t="str">
        <f>'Match specific timetable 6 Club'!E37</f>
        <v>.</v>
      </c>
      <c r="F37" s="137" t="str">
        <f>'Match specific timetable 6 Club'!F37</f>
        <v>.</v>
      </c>
      <c r="G37" s="139" t="str">
        <f>'Match specific TT 7 &amp; 8 club'!G37</f>
        <v>.</v>
      </c>
    </row>
    <row r="38" spans="1:7" ht="15.75" customHeight="1">
      <c r="A38" s="136" t="str">
        <f>'Match specific timetable 6 Club'!A38</f>
        <v>.</v>
      </c>
      <c r="B38" s="137" t="str">
        <f>'Match specific timetable 6 Club'!B38</f>
        <v>.</v>
      </c>
      <c r="C38" s="285" t="str">
        <f>'Match specific timetable 6 Club'!C38</f>
        <v>.</v>
      </c>
      <c r="D38" s="286">
        <f>'Match specific timetable 6 Club'!D38</f>
        <v>14.5</v>
      </c>
      <c r="E38" s="137" t="str">
        <f>'Match specific timetable 6 Club'!E38</f>
        <v>Javelin</v>
      </c>
      <c r="F38" s="137" t="str">
        <f>'Match specific timetable 6 Club'!F38</f>
        <v>U17 Men**</v>
      </c>
      <c r="G38" s="139" t="str">
        <f>'Match specific TT 7 &amp; 8 club'!G38</f>
        <v>Club 2 </v>
      </c>
    </row>
    <row r="39" spans="1:7" ht="15.75" customHeight="1">
      <c r="A39" s="136">
        <f>'Match specific timetable 6 Club'!A39</f>
        <v>15.15</v>
      </c>
      <c r="B39" s="137" t="str">
        <f>'Match specific timetable 6 Club'!B39</f>
        <v>1500m</v>
      </c>
      <c r="C39" s="285" t="str">
        <f>'Match specific timetable 6 Club'!C39</f>
        <v>U13 Girls</v>
      </c>
      <c r="D39" s="286">
        <f>'Match specific timetable 6 Club'!D39</f>
        <v>14.5</v>
      </c>
      <c r="E39" s="137" t="str">
        <f>'Match specific timetable 6 Club'!E39</f>
        <v>Discus</v>
      </c>
      <c r="F39" s="137" t="str">
        <f>'Match specific timetable 6 Club'!F39</f>
        <v>U15 Girls</v>
      </c>
      <c r="G39" s="139" t="str">
        <f>'Match specific TT 7 &amp; 8 club'!G39</f>
        <v>Club 1</v>
      </c>
    </row>
    <row r="40" spans="1:7" ht="15.75" customHeight="1">
      <c r="A40" s="136" t="str">
        <f>'Match specific timetable 6 Club'!A40</f>
        <v>.</v>
      </c>
      <c r="B40" s="137" t="str">
        <f>'Match specific timetable 6 Club'!B40</f>
        <v>.</v>
      </c>
      <c r="C40" s="285" t="str">
        <f>'Match specific timetable 6 Club'!C40</f>
        <v>U15 Girls</v>
      </c>
      <c r="D40" s="286">
        <f>'Match specific timetable 6 Club'!D40</f>
        <v>14.5</v>
      </c>
      <c r="E40" s="137" t="str">
        <f>'Match specific timetable 6 Club'!E40</f>
        <v>Highjump</v>
      </c>
      <c r="F40" s="137" t="str">
        <f>'Match specific timetable 6 Club'!F40</f>
        <v>U17 Men**/Sen Men</v>
      </c>
      <c r="G40" s="139" t="str">
        <f>'Match specific TT 7 &amp; 8 club'!G40</f>
        <v>Clubs7/8</v>
      </c>
    </row>
    <row r="41" spans="1:7" ht="15.75" customHeight="1">
      <c r="A41" s="136" t="str">
        <f>'Match specific timetable 6 Club'!A41</f>
        <v>.</v>
      </c>
      <c r="B41" s="137" t="str">
        <f>'Match specific timetable 6 Club'!B41</f>
        <v>.</v>
      </c>
      <c r="C41" s="285" t="str">
        <f>'Match specific timetable 6 Club'!C41</f>
        <v>U17 Women + Sen. Women</v>
      </c>
      <c r="D41" s="286">
        <f>'Match specific timetable 6 Club'!D41</f>
        <v>14.5</v>
      </c>
      <c r="E41" s="137" t="str">
        <f>'Match specific timetable 6 Club'!E41</f>
        <v>Shot</v>
      </c>
      <c r="F41" s="137" t="str">
        <f>'Match specific timetable 6 Club'!F41</f>
        <v>U15 Boys</v>
      </c>
      <c r="G41" s="139" t="str">
        <f>'Match specific TT 7 &amp; 8 club'!G41</f>
        <v>Club 6</v>
      </c>
    </row>
    <row r="42" spans="1:7" ht="15.75" customHeight="1">
      <c r="A42" s="136" t="str">
        <f>'Match specific timetable 6 Club'!A42</f>
        <v>.</v>
      </c>
      <c r="B42" s="137" t="str">
        <f>'Match specific timetable 6 Club'!B42</f>
        <v>.</v>
      </c>
      <c r="C42" s="285" t="str">
        <f>'Match specific timetable 6 Club'!C42</f>
        <v>U13 Boys</v>
      </c>
      <c r="D42" s="286">
        <f>'Match specific timetable 6 Club'!D42</f>
        <v>15</v>
      </c>
      <c r="E42" s="137" t="str">
        <f>'Match specific timetable 6 Club'!E42</f>
        <v>Longjump</v>
      </c>
      <c r="F42" s="137" t="str">
        <f>'Match specific timetable 6 Club'!F42</f>
        <v>Under 17 women (Pit 1)</v>
      </c>
      <c r="G42" s="139" t="str">
        <f>'Match specific TT 7 &amp; 8 club'!G42</f>
        <v>Club 4</v>
      </c>
    </row>
    <row r="43" spans="1:7" ht="15.75" customHeight="1">
      <c r="A43" s="136" t="str">
        <f>'Match specific timetable 6 Club'!A43</f>
        <v>.</v>
      </c>
      <c r="B43" s="137" t="str">
        <f>'Match specific timetable 6 Club'!B43</f>
        <v>.</v>
      </c>
      <c r="C43" s="285" t="str">
        <f>'Match specific timetable 6 Club'!C43</f>
        <v>U15 Boys</v>
      </c>
      <c r="D43" s="286" t="str">
        <f>'Match specific timetable 6 Club'!D43</f>
        <v>.</v>
      </c>
      <c r="E43" s="137" t="str">
        <f>'Match specific timetable 6 Club'!E43</f>
        <v>.</v>
      </c>
      <c r="F43" s="137" t="str">
        <f>'Match specific timetable 6 Club'!F43</f>
        <v>.</v>
      </c>
      <c r="G43" s="139" t="str">
        <f>'Match specific TT 7 &amp; 8 club'!G43</f>
        <v>.</v>
      </c>
    </row>
    <row r="44" spans="1:7" ht="15.75" customHeight="1">
      <c r="A44" s="136" t="str">
        <f>'Match specific timetable 6 Club'!A44</f>
        <v>.</v>
      </c>
      <c r="B44" s="137" t="str">
        <f>'Match specific timetable 6 Club'!B44</f>
        <v>.</v>
      </c>
      <c r="C44" s="285" t="str">
        <f>'Match specific timetable 6 Club'!C44</f>
        <v>U17 Men + Sen Men</v>
      </c>
      <c r="D44" s="434">
        <f>'Match specific timetable 6 Club'!D44</f>
        <v>15.25</v>
      </c>
      <c r="E44" s="137" t="str">
        <f>'Match specific timetable 6 Club'!E44</f>
        <v>Javelin</v>
      </c>
      <c r="F44" s="137" t="str">
        <f>'Match specific timetable 6 Club'!F44</f>
        <v>Sen Men</v>
      </c>
      <c r="G44" s="139" t="str">
        <f>'Match specific TT 7 &amp; 8 club'!G44</f>
        <v>Club 1</v>
      </c>
    </row>
    <row r="45" spans="1:7" ht="15.75" customHeight="1">
      <c r="A45" s="136" t="str">
        <f>'Match specific timetable 6 Club'!A45</f>
        <v>.</v>
      </c>
      <c r="B45" s="137" t="str">
        <f>'Match specific timetable 6 Club'!B45</f>
        <v>.</v>
      </c>
      <c r="C45" s="285" t="str">
        <f>'Match specific timetable 6 Club'!C45</f>
        <v>.</v>
      </c>
      <c r="D45" s="286">
        <f>'Match specific timetable 6 Club'!D45</f>
        <v>15.25</v>
      </c>
      <c r="E45" s="137" t="str">
        <f>'Match specific timetable 6 Club'!E45</f>
        <v>Discus </v>
      </c>
      <c r="F45" s="137" t="str">
        <f>'Match specific timetable 6 Club'!F45</f>
        <v>U13G/U13B (see notes)</v>
      </c>
      <c r="G45" s="139" t="str">
        <f>'Match specific TT 7 &amp; 8 club'!G45</f>
        <v>club 2</v>
      </c>
    </row>
    <row r="46" spans="1:7" ht="15.75" customHeight="1">
      <c r="A46" s="136" t="str">
        <f>'Match specific timetable 6 Club'!A46</f>
        <v>.</v>
      </c>
      <c r="B46" s="137" t="str">
        <f>'Match specific timetable 6 Club'!B46</f>
        <v>.</v>
      </c>
      <c r="C46" s="285" t="str">
        <f>'Match specific timetable 6 Club'!C46</f>
        <v>.</v>
      </c>
      <c r="D46" s="286" t="str">
        <f>'Match specific timetable 6 Club'!D46</f>
        <v>.</v>
      </c>
      <c r="E46" s="137" t="str">
        <f>'Match specific timetable 6 Club'!E46</f>
        <v>.</v>
      </c>
      <c r="F46" s="137" t="str">
        <f>'Match specific timetable 6 Club'!F46</f>
        <v>.</v>
      </c>
      <c r="G46" s="139" t="str">
        <f>'Match specific TT 7 &amp; 8 club'!G46</f>
        <v>.</v>
      </c>
    </row>
    <row r="47" spans="1:7" ht="15.75" customHeight="1">
      <c r="A47" s="136">
        <f>'Match specific timetable 6 Club'!A47</f>
        <v>16.05</v>
      </c>
      <c r="B47" s="137" t="str">
        <f>'Match specific timetable 6 Club'!B47</f>
        <v>200m</v>
      </c>
      <c r="C47" s="285" t="str">
        <f>'Match specific timetable 6 Club'!C47</f>
        <v>U13 Girls</v>
      </c>
      <c r="D47" s="286">
        <f>'Match specific timetable 6 Club'!D47</f>
        <v>15.35</v>
      </c>
      <c r="E47" s="137" t="str">
        <f>'Match specific timetable 6 Club'!E47</f>
        <v>Longjump</v>
      </c>
      <c r="F47" s="137" t="str">
        <f>'Match specific timetable 6 Club'!F47</f>
        <v>Sen. Women (Pit 1)</v>
      </c>
      <c r="G47" s="139" t="str">
        <f>'Match specific TT 7 &amp; 8 club'!G47</f>
        <v>Club 6</v>
      </c>
    </row>
    <row r="48" spans="1:7" ht="15.75" customHeight="1">
      <c r="A48" s="136" t="str">
        <f>'Match specific timetable 6 Club'!A48</f>
        <v>.</v>
      </c>
      <c r="B48" s="137" t="str">
        <f>'Match specific timetable 6 Club'!B48</f>
        <v>.</v>
      </c>
      <c r="C48" s="285" t="str">
        <f>'Match specific timetable 6 Club'!C48</f>
        <v>U15 Girls</v>
      </c>
      <c r="D48" s="286" t="str">
        <f>'Match specific timetable 6 Club'!D48</f>
        <v>.</v>
      </c>
      <c r="E48" s="137" t="str">
        <f>'Match specific timetable 6 Club'!E48</f>
        <v>.</v>
      </c>
      <c r="F48" s="137" t="str">
        <f>'Match specific timetable 6 Club'!F48</f>
        <v>.</v>
      </c>
      <c r="G48" s="139" t="str">
        <f>'Match specific TT 7 &amp; 8 club'!G48</f>
        <v>.</v>
      </c>
    </row>
    <row r="49" spans="1:7" ht="15.75" customHeight="1">
      <c r="A49" s="136"/>
      <c r="B49" s="137"/>
      <c r="C49" s="285" t="str">
        <f>'Match specific timetable 6 Club'!C49</f>
        <v>U17 Women</v>
      </c>
      <c r="D49" s="286">
        <f>'Match specific timetable 6 Club'!D49</f>
        <v>16.15</v>
      </c>
      <c r="E49" s="137" t="str">
        <f>'Match specific timetable 6 Club'!E49</f>
        <v>Javelin</v>
      </c>
      <c r="F49" s="137" t="str">
        <f>'Match specific timetable 6 Club'!F49</f>
        <v>U15 Girls</v>
      </c>
      <c r="G49" s="139" t="str">
        <f>'Match specific TT 7 &amp; 8 club'!G49</f>
        <v>Club 2</v>
      </c>
    </row>
    <row r="50" spans="1:7" ht="15.75" customHeight="1">
      <c r="A50" s="136" t="str">
        <f>'Match specific timetable 6 Club'!A50</f>
        <v>.</v>
      </c>
      <c r="B50" s="137" t="str">
        <f>'Match specific timetable 6 Club'!B50</f>
        <v>.</v>
      </c>
      <c r="C50" s="285" t="str">
        <f>'Match specific timetable 6 Club'!C50</f>
        <v>Sen. Women</v>
      </c>
      <c r="D50" s="286">
        <f>'Match specific timetable 6 Club'!D50</f>
        <v>16.15</v>
      </c>
      <c r="E50" s="137" t="str">
        <f>'Match specific timetable 6 Club'!E50</f>
        <v>Triplejump</v>
      </c>
      <c r="F50" s="137" t="str">
        <f>'Match specific timetable 6 Club'!F50</f>
        <v>Sen Men/U17 Men (Pit 2)**</v>
      </c>
      <c r="G50" s="139" t="str">
        <f>'Match specific TT 7 &amp; 8 club'!G50</f>
        <v>Club 3</v>
      </c>
    </row>
    <row r="51" spans="1:7" ht="15.75" customHeight="1">
      <c r="A51" s="136" t="str">
        <f>'Match specific timetable 6 Club'!A51</f>
        <v>.</v>
      </c>
      <c r="B51" s="137" t="str">
        <f>'Match specific timetable 6 Club'!B51</f>
        <v>.</v>
      </c>
      <c r="C51" s="285" t="str">
        <f>'Match specific timetable 6 Club'!C51</f>
        <v>U13 Boys</v>
      </c>
      <c r="D51" s="286">
        <f>'Match specific timetable 6 Club'!D51</f>
        <v>16.15</v>
      </c>
      <c r="E51" s="137" t="str">
        <f>'Match specific timetable 6 Club'!E51</f>
        <v>Longjump</v>
      </c>
      <c r="F51" s="137" t="str">
        <f>'Match specific timetable 6 Club'!F51</f>
        <v>U15 Boys (Pit 1)</v>
      </c>
      <c r="G51" s="139" t="str">
        <f>'Match specific TT 7 &amp; 8 club'!G51</f>
        <v>Club 5</v>
      </c>
    </row>
    <row r="52" spans="1:7" ht="15.75" customHeight="1">
      <c r="A52" s="136" t="str">
        <f>'Match specific timetable 6 Club'!A52</f>
        <v>.</v>
      </c>
      <c r="B52" s="137" t="str">
        <f>'Match specific timetable 6 Club'!B52</f>
        <v>.</v>
      </c>
      <c r="C52" s="285" t="str">
        <f>'Match specific timetable 6 Club'!C52</f>
        <v>U15 Boys</v>
      </c>
      <c r="D52" s="286">
        <f>'Match specific timetable 6 Club'!D52</f>
        <v>16.15</v>
      </c>
      <c r="E52" s="137" t="str">
        <f>'Match specific timetable 6 Club'!E52</f>
        <v>Discus</v>
      </c>
      <c r="F52" s="137" t="str">
        <f>'Match specific timetable 6 Club'!F52</f>
        <v>U17 Women**/Sen Women</v>
      </c>
      <c r="G52" s="139" t="str">
        <f>'Match specific TT 7 &amp; 8 club'!G52</f>
        <v>Club 4</v>
      </c>
    </row>
    <row r="53" spans="1:7" ht="15.75" customHeight="1">
      <c r="A53" s="136" t="str">
        <f>'Match specific timetable 6 Club'!A53</f>
        <v>.</v>
      </c>
      <c r="B53" s="137" t="str">
        <f>'Match specific timetable 6 Club'!B53</f>
        <v>.</v>
      </c>
      <c r="C53" s="285" t="str">
        <f>'Match specific timetable 6 Club'!C53</f>
        <v>U17 Men</v>
      </c>
      <c r="D53" s="286">
        <f>'Match specific timetable 6 Club'!D53</f>
        <v>16.15</v>
      </c>
      <c r="E53" s="137" t="str">
        <f>'Match specific timetable 6 Club'!E53</f>
        <v>Shot</v>
      </c>
      <c r="F53" s="137" t="str">
        <f>'Match specific timetable 6 Club'!F53</f>
        <v>U11 B&amp;G</v>
      </c>
      <c r="G53" s="139" t="str">
        <f>'Match specific TT 7 &amp; 8 club'!G53</f>
        <v>Clubs7/8</v>
      </c>
    </row>
    <row r="54" spans="1:7" ht="15.75" customHeight="1">
      <c r="A54" s="136" t="str">
        <f>'Match specific timetable 6 Club'!A54</f>
        <v>.</v>
      </c>
      <c r="B54" s="137" t="str">
        <f>'Match specific timetable 6 Club'!B54</f>
        <v>.</v>
      </c>
      <c r="C54" s="285" t="str">
        <f>'Match specific timetable 6 Club'!C54</f>
        <v>Sen Men</v>
      </c>
      <c r="D54" s="286" t="str">
        <f>'Match specific timetable 6 Club'!D54</f>
        <v>.</v>
      </c>
      <c r="E54" s="137" t="str">
        <f>'Match specific timetable 6 Club'!E54</f>
        <v>.</v>
      </c>
      <c r="F54" s="137" t="str">
        <f>'Match specific timetable 6 Club'!F54</f>
        <v>.</v>
      </c>
      <c r="G54" s="139" t="str">
        <f>'Match specific TT 7 &amp; 8 club'!G54</f>
        <v>.</v>
      </c>
    </row>
    <row r="55" spans="1:7" ht="15.75" customHeight="1">
      <c r="A55" s="136" t="str">
        <f>'Match specific timetable 6 Club'!A55</f>
        <v>.</v>
      </c>
      <c r="B55" s="137" t="str">
        <f>'Match specific timetable 6 Club'!B55</f>
        <v>.</v>
      </c>
      <c r="C55" s="285" t="str">
        <f>'Match specific timetable 6 Club'!C55</f>
        <v>.</v>
      </c>
      <c r="D55" s="287" t="str">
        <f>'Match specific timetable 6 Club'!D55</f>
        <v>.</v>
      </c>
      <c r="E55" s="141" t="str">
        <f>'Match specific timetable 6 Club'!E55</f>
        <v>Highjump</v>
      </c>
      <c r="F55" s="141" t="str">
        <f>'Match specific timetable 6 Club'!F55</f>
        <v>U13 Girls - 1.00, 1.10m</v>
      </c>
      <c r="G55" s="142" t="str">
        <f>'Match specific timetable 6 Club'!G55</f>
        <v>.</v>
      </c>
    </row>
    <row r="56" spans="1:7" ht="15.75" customHeight="1">
      <c r="A56" s="136">
        <f>'Match specific timetable 6 Club'!A56</f>
        <v>16.5</v>
      </c>
      <c r="B56" s="137" t="str">
        <f>'Match specific timetable 6 Club'!B56</f>
        <v>4 x 100m</v>
      </c>
      <c r="C56" s="285" t="str">
        <f>'Match specific timetable 6 Club'!C56</f>
        <v>U13 Girls</v>
      </c>
      <c r="D56" s="286" t="str">
        <f>'Match specific timetable 6 Club'!D56</f>
        <v>.</v>
      </c>
      <c r="E56" s="137" t="str">
        <f>'Match specific timetable 6 Club'!E56</f>
        <v>Progressions</v>
      </c>
      <c r="F56" s="137" t="str">
        <f>'Match specific timetable 6 Club'!F56</f>
        <v>U15G - 1.05, 1.15, 1.20m</v>
      </c>
      <c r="G56" s="139" t="str">
        <f>'Match specific timetable 6 Club'!G56</f>
        <v>.</v>
      </c>
    </row>
    <row r="57" spans="1:7" ht="15.75" customHeight="1">
      <c r="A57" s="136" t="str">
        <f>'Match specific timetable 6 Club'!A57</f>
        <v>.</v>
      </c>
      <c r="B57" s="137" t="str">
        <f>'Match specific timetable 6 Club'!B57</f>
        <v>.</v>
      </c>
      <c r="C57" s="285" t="str">
        <f>'Match specific timetable 6 Club'!C57</f>
        <v>U15 Girls</v>
      </c>
      <c r="D57" s="286" t="str">
        <f>'Match specific timetable 6 Club'!D57</f>
        <v>.</v>
      </c>
      <c r="E57" s="137" t="str">
        <f>'Match specific timetable 6 Club'!E57</f>
        <v>(Fixed starting</v>
      </c>
      <c r="F57" s="137" t="str">
        <f>'Match specific timetable 6 Club'!F57</f>
        <v>U17 Women - 1.10, 1.20, 1.30</v>
      </c>
      <c r="G57" s="139" t="str">
        <f>'Match specific timetable 6 Club'!G57</f>
        <v>.</v>
      </c>
    </row>
    <row r="58" spans="1:7" ht="15.75" customHeight="1">
      <c r="A58" s="136"/>
      <c r="B58" s="137"/>
      <c r="C58" s="285" t="str">
        <f>'Match specific timetable 6 Club'!C58</f>
        <v>U17 Women</v>
      </c>
      <c r="D58" s="286"/>
      <c r="E58" s="137"/>
      <c r="F58" s="137" t="str">
        <f>'Match specific timetable 6 Club'!F58</f>
        <v>Senior Women - 1.10, 1.20, 1.30</v>
      </c>
      <c r="G58" s="139"/>
    </row>
    <row r="59" spans="1:7" ht="15.75" customHeight="1">
      <c r="A59" s="136" t="str">
        <f>'Match specific timetable 6 Club'!A59</f>
        <v>.</v>
      </c>
      <c r="B59" s="137" t="str">
        <f>'Match specific timetable 6 Club'!B59</f>
        <v>.</v>
      </c>
      <c r="C59" s="285" t="str">
        <f>'Match specific timetable 6 Club'!C59</f>
        <v>Sen. Women</v>
      </c>
      <c r="D59" s="286" t="str">
        <f>'Match specific timetable 6 Club'!D59</f>
        <v>.</v>
      </c>
      <c r="E59" s="137" t="str">
        <f>'Match specific timetable 6 Club'!E59</f>
        <v>heights in 2015)</v>
      </c>
      <c r="F59" s="137" t="str">
        <f>'Match specific timetable 6 Club'!F59</f>
        <v>U13 Boys - 1.00, 1.10, 1.20</v>
      </c>
      <c r="G59" s="139" t="str">
        <f>'Match specific timetable 6 Club'!G59</f>
        <v>.</v>
      </c>
    </row>
    <row r="60" spans="1:7" ht="15.75" customHeight="1">
      <c r="A60" s="136" t="str">
        <f>'Match specific timetable 6 Club'!A60</f>
        <v>.</v>
      </c>
      <c r="B60" s="137" t="str">
        <f>'Match specific timetable 6 Club'!B60</f>
        <v>.</v>
      </c>
      <c r="C60" s="285" t="str">
        <f>'Match specific timetable 6 Club'!C60</f>
        <v>U13 Boys</v>
      </c>
      <c r="D60" s="286" t="str">
        <f>'Match specific timetable 6 Club'!D60</f>
        <v>.</v>
      </c>
      <c r="E60" s="137" t="str">
        <f>'Match specific timetable 6 Club'!E60</f>
        <v>.</v>
      </c>
      <c r="F60" s="137" t="str">
        <f>'Match specific timetable 6 Club'!F60</f>
        <v>U15 Boys - 1.20, 1.30, 1.40, 1.50</v>
      </c>
      <c r="G60" s="139" t="str">
        <f>'Match specific timetable 6 Club'!G60</f>
        <v>.</v>
      </c>
    </row>
    <row r="61" spans="1:7" ht="15.75" customHeight="1">
      <c r="A61" s="136" t="str">
        <f>'Match specific timetable 6 Club'!A61</f>
        <v>.</v>
      </c>
      <c r="B61" s="137" t="str">
        <f>'Match specific timetable 6 Club'!B61</f>
        <v>.</v>
      </c>
      <c r="C61" s="285" t="str">
        <f>'Match specific timetable 6 Club'!C61</f>
        <v>U15 Boys</v>
      </c>
      <c r="D61" s="286" t="str">
        <f>'Match specific timetable 6 Club'!D61</f>
        <v>.</v>
      </c>
      <c r="E61" s="137" t="str">
        <f>'Match specific timetable 6 Club'!E61</f>
        <v>.</v>
      </c>
      <c r="F61" s="137" t="str">
        <f>'Match specific timetable 6 Club'!F61</f>
        <v>U17 Men - 1.25, 1.35, 1.45, 1.55</v>
      </c>
      <c r="G61" s="139" t="str">
        <f>'Match specific timetable 6 Club'!G61</f>
        <v>.</v>
      </c>
    </row>
    <row r="62" spans="1:7" ht="15.75" customHeight="1">
      <c r="A62" s="136" t="str">
        <f>'Match specific timetable 6 Club'!A62</f>
        <v>.</v>
      </c>
      <c r="B62" s="137" t="str">
        <f>'Match specific timetable 6 Club'!B62</f>
        <v>.</v>
      </c>
      <c r="C62" s="285" t="str">
        <f>'Match specific timetable 6 Club'!C62</f>
        <v>U17 Men</v>
      </c>
      <c r="D62" s="286" t="str">
        <f>'Match specific timetable 6 Club'!D62</f>
        <v>.</v>
      </c>
      <c r="E62" s="137" t="str">
        <f>'Match specific timetable 6 Club'!E62</f>
        <v>.</v>
      </c>
      <c r="F62" s="137" t="str">
        <f>'Match specific timetable 6 Club'!F62</f>
        <v>Sen Men - 1.25, 1.35, 1.45, 1.55. 1.65</v>
      </c>
      <c r="G62" s="139" t="str">
        <f>'Match specific timetable 6 Club'!G62</f>
        <v>.</v>
      </c>
    </row>
    <row r="63" spans="1:7" ht="15.75" customHeight="1" thickBot="1">
      <c r="A63" s="143" t="str">
        <f>'Match specific timetable 6 Club'!A63</f>
        <v>.</v>
      </c>
      <c r="B63" s="144" t="str">
        <f>'Match specific timetable 6 Club'!B63</f>
        <v>.</v>
      </c>
      <c r="C63" s="288" t="str">
        <f>'Match specific timetable 6 Club'!C63</f>
        <v>Sen Men</v>
      </c>
      <c r="D63" s="289" t="str">
        <f>'Match specific timetable 6 Club'!D63</f>
        <v>.</v>
      </c>
      <c r="E63" s="144" t="str">
        <f>'Match specific timetable 6 Club'!E63</f>
        <v>.</v>
      </c>
      <c r="F63" s="144" t="str">
        <f>'Match specific timetable 6 Club'!F63</f>
        <v>Then up in 5cm steps until only two left</v>
      </c>
      <c r="G63" s="146" t="str">
        <f>'Match specific timetable 6 Club'!G63</f>
        <v>.</v>
      </c>
    </row>
    <row r="67" spans="1:6" ht="18.75">
      <c r="A67" s="433" t="str">
        <f>'Match specific timetable 6 Club'!A67</f>
        <v>Timetable for East Anglian League matches 2022</v>
      </c>
      <c r="B67" s="433"/>
      <c r="C67" s="433"/>
      <c r="D67" s="433"/>
      <c r="E67" s="433"/>
      <c r="F67" s="433"/>
    </row>
    <row r="68" ht="15">
      <c r="A68" s="363" t="str">
        <f>'Match specific timetable 6 Club'!A68</f>
        <v>A maximum of five non-scorers allowed per track event in Under 13 and Under 15, three</v>
      </c>
    </row>
    <row r="69" ht="15">
      <c r="A69" s="363" t="str">
        <f>'Match specific timetable 6 Club'!A69</f>
        <v>per track event in Under 17 events, and four per track event in Seniors.</v>
      </c>
    </row>
    <row r="70" ht="15">
      <c r="A70" s="363" t="str">
        <f>'Match specific timetable 6 Club'!A70</f>
        <v>Only one non-scorer allowed per age-group  in Hammer, High-jump, Long-jump, Triple-jump and Under 13’s Discus and Javelin.</v>
      </c>
    </row>
    <row r="71" ht="15">
      <c r="A71" s="363" t="str">
        <f>'Match specific timetable 6 Club'!A71</f>
        <v>Only two non-scorers are allowed in shot, discus and javelin (excluding Under 13's as above)</v>
      </c>
    </row>
    <row r="72" ht="15">
      <c r="A72" s="363" t="str">
        <f>'Match specific timetable 6 Club'!A72</f>
        <v>All Hammer and  U13’s Javelin &amp; Discus – “A” string only to score, plus max. 1 non-scorer per agegroup per club</v>
      </c>
    </row>
    <row r="73" ht="15">
      <c r="A73" s="363" t="str">
        <f>'Match specific timetable 6 Club'!A73</f>
        <v>All clubs should also provide a track judge and a timekeeper, or willing helpers to work with these teams.</v>
      </c>
    </row>
    <row r="74" ht="15">
      <c r="A74" s="363" t="str">
        <f>'Match specific timetable 6 Club'!A74</f>
        <v>The Field Referee may cancel an event if no graded official is provided to lead the team (allocated clubs responsibility).</v>
      </c>
    </row>
    <row r="75" ht="15">
      <c r="A75" s="363" t="str">
        <f>'Match specific timetable 6 Club'!A75</f>
        <v>Strict limit of two warm-up attempts in all field events</v>
      </c>
    </row>
    <row r="76" ht="15">
      <c r="A76" s="363" t="str">
        <f>'Match specific timetable 6 Club'!A76</f>
        <v>1500m races to be run as one race per agegroup in all cases except U17 and Senior Women and Men where both run together. </v>
      </c>
    </row>
    <row r="77" ht="15">
      <c r="A77" s="363" t="str">
        <f>'Match specific timetable 6 Club'!A77</f>
        <v>800m races to be run as one race whenever possible</v>
      </c>
    </row>
    <row r="78" ht="15">
      <c r="A78" s="363" t="str">
        <f>'Match specific timetable 6 Club'!A78</f>
        <v>U17 Women may compete in all Senior Women’s events but must remain in thatb age-group for the whole match</v>
      </c>
    </row>
    <row r="79" ht="15">
      <c r="A79" s="363" t="str">
        <f>'Match specific timetable 6 Club'!A79</f>
        <v>U11’s may only compete in 3 events maxiumum and may not compete as under 13's. UKA rules apply for all other age-groups.   </v>
      </c>
    </row>
    <row r="80" ht="15">
      <c r="A80" s="363" t="str">
        <f>'Match specific timetable 6 Club'!A80</f>
        <v>U17 and U20 men and women  competing as seniors are limited by the UKA rule for their actual age-group.</v>
      </c>
    </row>
    <row r="81" ht="15">
      <c r="A81" s="363" t="str">
        <f>'Match specific timetable 6 Club'!A81</f>
        <v>Judges should be at their events 15 minutes beforehand to supervise warm-ups, so that the actual competition starts on time.</v>
      </c>
    </row>
    <row r="83" spans="2:4" ht="15">
      <c r="B83" s="627" t="str">
        <f>'Match specific timetable 6 Club'!B83</f>
        <v>Club 1</v>
      </c>
      <c r="C83" s="627"/>
      <c r="D83" s="627"/>
    </row>
    <row r="84" spans="2:4" ht="15">
      <c r="B84" s="384">
        <v>11.15</v>
      </c>
      <c r="C84" s="361" t="s">
        <v>240</v>
      </c>
      <c r="D84" s="361"/>
    </row>
    <row r="85" spans="2:4" ht="15">
      <c r="B85" s="384">
        <v>12.05</v>
      </c>
      <c r="C85" s="361" t="s">
        <v>241</v>
      </c>
      <c r="D85" s="361"/>
    </row>
    <row r="86" spans="2:4" ht="15">
      <c r="B86" s="384">
        <v>13.35</v>
      </c>
      <c r="C86" s="361" t="s">
        <v>246</v>
      </c>
      <c r="D86" s="361"/>
    </row>
    <row r="87" spans="2:4" ht="15">
      <c r="B87" s="384">
        <v>14.1</v>
      </c>
      <c r="C87" s="361" t="s">
        <v>242</v>
      </c>
      <c r="D87" s="361"/>
    </row>
    <row r="88" spans="2:4" ht="15">
      <c r="B88" s="384">
        <v>14.5</v>
      </c>
      <c r="C88" s="361" t="s">
        <v>243</v>
      </c>
      <c r="D88" s="361"/>
    </row>
    <row r="89" spans="2:4" ht="15">
      <c r="B89" s="384">
        <v>15.25</v>
      </c>
      <c r="C89" s="361" t="s">
        <v>260</v>
      </c>
      <c r="D89" s="361"/>
    </row>
    <row r="90" spans="2:4" ht="15">
      <c r="B90" s="384" t="s">
        <v>20</v>
      </c>
      <c r="C90" s="361"/>
      <c r="D90" s="361"/>
    </row>
    <row r="91" spans="2:3" ht="15">
      <c r="B91" s="486" t="s">
        <v>116</v>
      </c>
      <c r="C91" s="170"/>
    </row>
    <row r="92" spans="2:4" ht="15">
      <c r="B92" s="384">
        <v>11.15</v>
      </c>
      <c r="C92" s="361" t="s">
        <v>244</v>
      </c>
      <c r="D92" s="432"/>
    </row>
    <row r="93" spans="2:4" ht="15">
      <c r="B93" s="384">
        <v>13</v>
      </c>
      <c r="C93" s="361" t="s">
        <v>246</v>
      </c>
      <c r="D93" s="361"/>
    </row>
    <row r="94" spans="2:4" ht="15">
      <c r="B94" s="384">
        <v>14.1</v>
      </c>
      <c r="C94" s="361" t="s">
        <v>247</v>
      </c>
      <c r="D94" s="361"/>
    </row>
    <row r="95" spans="2:4" ht="15">
      <c r="B95" s="384">
        <v>14.5</v>
      </c>
      <c r="C95" s="361" t="s">
        <v>248</v>
      </c>
      <c r="D95" s="361"/>
    </row>
    <row r="96" spans="2:4" ht="15">
      <c r="B96" s="384">
        <v>15.25</v>
      </c>
      <c r="C96" s="361" t="s">
        <v>261</v>
      </c>
      <c r="D96" s="361"/>
    </row>
    <row r="97" spans="2:4" ht="15">
      <c r="B97" s="384">
        <v>16.15</v>
      </c>
      <c r="C97" s="361" t="s">
        <v>249</v>
      </c>
      <c r="D97" s="361"/>
    </row>
    <row r="98" spans="2:4" ht="15">
      <c r="B98" s="384"/>
      <c r="C98" s="361"/>
      <c r="D98" s="361"/>
    </row>
    <row r="99" spans="2:4" ht="15">
      <c r="B99" s="487" t="s">
        <v>126</v>
      </c>
      <c r="C99" s="361"/>
      <c r="D99" s="361"/>
    </row>
    <row r="100" spans="2:3" ht="15">
      <c r="B100" s="129">
        <v>11.15</v>
      </c>
      <c r="C100" s="170" t="s">
        <v>255</v>
      </c>
    </row>
    <row r="101" spans="2:4" ht="15">
      <c r="B101" s="384">
        <v>12.25</v>
      </c>
      <c r="C101" s="361" t="s">
        <v>251</v>
      </c>
      <c r="D101" s="432"/>
    </row>
    <row r="102" spans="2:4" ht="15">
      <c r="B102" s="384">
        <v>13.05</v>
      </c>
      <c r="C102" s="361" t="s">
        <v>250</v>
      </c>
      <c r="D102" s="361"/>
    </row>
    <row r="103" spans="2:4" ht="15">
      <c r="B103" s="384">
        <v>14.1</v>
      </c>
      <c r="C103" s="361" t="s">
        <v>252</v>
      </c>
      <c r="D103" s="361"/>
    </row>
    <row r="104" spans="2:4" ht="15">
      <c r="B104" s="384">
        <v>16.15</v>
      </c>
      <c r="C104" s="361" t="s">
        <v>254</v>
      </c>
      <c r="D104" s="361"/>
    </row>
    <row r="105" spans="2:4" ht="15">
      <c r="B105" s="384" t="s">
        <v>20</v>
      </c>
      <c r="C105" s="361"/>
      <c r="D105" s="361"/>
    </row>
    <row r="106" spans="2:4" ht="15">
      <c r="B106" s="487" t="s">
        <v>123</v>
      </c>
      <c r="C106" s="361"/>
      <c r="D106" s="361"/>
    </row>
    <row r="107" spans="2:3" ht="15">
      <c r="B107" s="129">
        <v>13</v>
      </c>
      <c r="C107" s="170" t="s">
        <v>257</v>
      </c>
    </row>
    <row r="108" spans="2:4" ht="15">
      <c r="B108" s="384">
        <v>13.35</v>
      </c>
      <c r="C108" s="361" t="s">
        <v>320</v>
      </c>
      <c r="D108" s="432"/>
    </row>
    <row r="109" spans="2:4" ht="15">
      <c r="B109" s="384">
        <v>14.2</v>
      </c>
      <c r="C109" s="361" t="s">
        <v>258</v>
      </c>
      <c r="D109" s="361"/>
    </row>
    <row r="110" spans="2:4" ht="15">
      <c r="B110" s="384">
        <v>15</v>
      </c>
      <c r="C110" s="361" t="s">
        <v>288</v>
      </c>
      <c r="D110" s="361"/>
    </row>
    <row r="111" spans="2:4" ht="15">
      <c r="B111" s="384">
        <v>16.15</v>
      </c>
      <c r="C111" s="361" t="s">
        <v>259</v>
      </c>
      <c r="D111" s="361"/>
    </row>
    <row r="112" spans="2:4" ht="15">
      <c r="B112" s="384" t="s">
        <v>20</v>
      </c>
      <c r="C112" s="361"/>
      <c r="D112" s="361"/>
    </row>
    <row r="113" spans="2:4" ht="15">
      <c r="B113" s="487" t="s">
        <v>110</v>
      </c>
      <c r="C113" s="361"/>
      <c r="D113" s="361"/>
    </row>
    <row r="114" spans="2:4" ht="15">
      <c r="B114" s="488">
        <v>11.15</v>
      </c>
      <c r="C114" s="361" t="s">
        <v>272</v>
      </c>
      <c r="D114" s="361"/>
    </row>
    <row r="115" spans="2:4" ht="15">
      <c r="B115" s="384">
        <v>12.25</v>
      </c>
      <c r="C115" s="361" t="s">
        <v>274</v>
      </c>
      <c r="D115" s="361"/>
    </row>
    <row r="116" spans="2:4" ht="15">
      <c r="B116" s="384">
        <v>13</v>
      </c>
      <c r="C116" s="361" t="s">
        <v>276</v>
      </c>
      <c r="D116" s="432"/>
    </row>
    <row r="117" spans="2:4" ht="15">
      <c r="B117" s="384">
        <v>13.35</v>
      </c>
      <c r="C117" s="361" t="s">
        <v>278</v>
      </c>
      <c r="D117" s="361"/>
    </row>
    <row r="118" spans="2:4" ht="15">
      <c r="B118" s="384">
        <v>16.15</v>
      </c>
      <c r="C118" s="361" t="s">
        <v>280</v>
      </c>
      <c r="D118" s="361"/>
    </row>
    <row r="119" spans="2:4" ht="15">
      <c r="B119" s="384" t="s">
        <v>20</v>
      </c>
      <c r="C119" s="361"/>
      <c r="D119" s="361"/>
    </row>
    <row r="120" spans="2:4" ht="15">
      <c r="B120" s="487" t="s">
        <v>111</v>
      </c>
      <c r="C120" s="361"/>
      <c r="D120" s="361"/>
    </row>
    <row r="121" spans="2:4" ht="15">
      <c r="B121" s="384">
        <v>11.5</v>
      </c>
      <c r="C121" s="361" t="s">
        <v>284</v>
      </c>
      <c r="D121" s="361"/>
    </row>
    <row r="122" spans="2:4" ht="15">
      <c r="B122" s="384">
        <v>12.25</v>
      </c>
      <c r="C122" s="361" t="s">
        <v>286</v>
      </c>
      <c r="D122" s="361"/>
    </row>
    <row r="123" spans="2:4" ht="15">
      <c r="B123" s="384">
        <v>13.35</v>
      </c>
      <c r="C123" s="361" t="s">
        <v>287</v>
      </c>
      <c r="D123" s="361"/>
    </row>
    <row r="124" spans="2:4" ht="15">
      <c r="B124" s="384">
        <v>14.5</v>
      </c>
      <c r="C124" s="361" t="s">
        <v>253</v>
      </c>
      <c r="D124" s="432"/>
    </row>
    <row r="125" spans="2:4" ht="15">
      <c r="B125" s="384">
        <v>15.35</v>
      </c>
      <c r="C125" s="361" t="s">
        <v>293</v>
      </c>
      <c r="D125" s="361"/>
    </row>
    <row r="126" spans="2:4" ht="15">
      <c r="B126" s="384" t="s">
        <v>20</v>
      </c>
      <c r="C126" s="361"/>
      <c r="D126" s="361"/>
    </row>
    <row r="127" spans="2:4" ht="15">
      <c r="B127" s="487" t="s">
        <v>292</v>
      </c>
      <c r="C127" s="361"/>
      <c r="D127" s="361"/>
    </row>
    <row r="128" spans="2:4" ht="15">
      <c r="B128" s="384">
        <v>11.15</v>
      </c>
      <c r="C128" s="361" t="s">
        <v>294</v>
      </c>
      <c r="D128" s="361"/>
    </row>
    <row r="129" spans="2:4" ht="15">
      <c r="B129" s="384">
        <v>11.5</v>
      </c>
      <c r="C129" s="361" t="s">
        <v>296</v>
      </c>
      <c r="D129" s="361"/>
    </row>
    <row r="130" spans="2:4" ht="15">
      <c r="B130" s="384">
        <v>12.25</v>
      </c>
      <c r="C130" s="364" t="s">
        <v>295</v>
      </c>
      <c r="D130" s="364"/>
    </row>
    <row r="131" spans="2:3" ht="15">
      <c r="B131" s="129">
        <v>14.5</v>
      </c>
      <c r="C131" s="170" t="s">
        <v>297</v>
      </c>
    </row>
    <row r="132" spans="2:3" ht="15">
      <c r="B132" s="129">
        <v>16.15</v>
      </c>
      <c r="C132" s="170" t="s">
        <v>298</v>
      </c>
    </row>
    <row r="135" ht="15">
      <c r="A135" s="363" t="s">
        <v>199</v>
      </c>
    </row>
    <row r="136" ht="15">
      <c r="A136" s="363" t="s">
        <v>200</v>
      </c>
    </row>
  </sheetData>
  <sheetProtection password="CAC7" sheet="1" selectLockedCells="1"/>
  <mergeCells count="3">
    <mergeCell ref="J3:O3"/>
    <mergeCell ref="J5:P5"/>
    <mergeCell ref="B83:D83"/>
  </mergeCells>
  <printOptions horizontalCentered="1"/>
  <pageMargins left="0.5118110236220472" right="0.5118110236220472" top="0.5511811023622047" bottom="0.5511811023622047" header="0.11811023622047245" footer="0.1968503937007874"/>
  <pageSetup fitToHeight="1" fitToWidth="1" horizontalDpi="600" verticalDpi="600" orientation="portrait" paperSize="9" scale="82" r:id="rId1"/>
  <headerFooter>
    <oddFooter>&amp;LGeneral timetable 2013 V1&amp;RPage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</dc:creator>
  <cp:keywords/>
  <dc:description/>
  <cp:lastModifiedBy>Noel</cp:lastModifiedBy>
  <cp:lastPrinted>2018-04-21T18:32:23Z</cp:lastPrinted>
  <dcterms:created xsi:type="dcterms:W3CDTF">2013-01-13T13:56:45Z</dcterms:created>
  <dcterms:modified xsi:type="dcterms:W3CDTF">2022-05-30T13:41:21Z</dcterms:modified>
  <cp:category/>
  <cp:version/>
  <cp:contentType/>
  <cp:contentStatus/>
</cp:coreProperties>
</file>